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10" yWindow="540" windowWidth="27495" windowHeight="9915"/>
  </bookViews>
  <sheets>
    <sheet name="Онлайн-консультации для родител" sheetId="1" r:id="rId1"/>
    <sheet name="1 кл" sheetId="2" r:id="rId2"/>
    <sheet name="2 кл" sheetId="3" r:id="rId3"/>
    <sheet name="3 кл" sheetId="4" r:id="rId4"/>
    <sheet name="4 кл" sheetId="5" r:id="rId5"/>
    <sheet name="5 кл" sheetId="6" r:id="rId6"/>
    <sheet name="6 кл" sheetId="7" r:id="rId7"/>
    <sheet name="7 кл" sheetId="8" r:id="rId8"/>
    <sheet name="8 кл" sheetId="9" r:id="rId9"/>
    <sheet name="9 кл" sheetId="10" r:id="rId10"/>
    <sheet name="10 кл" sheetId="11" r:id="rId11"/>
    <sheet name="11 кл" sheetId="12" r:id="rId12"/>
    <sheet name="Расписание уроков на неделю 1 -" sheetId="13" r:id="rId13"/>
    <sheet name="Расписание уроков на неделю 5 -" sheetId="14" r:id="rId14"/>
  </sheets>
  <calcPr calcId="125725"/>
</workbook>
</file>

<file path=xl/calcChain.xml><?xml version="1.0" encoding="utf-8"?>
<calcChain xmlns="http://schemas.openxmlformats.org/spreadsheetml/2006/main">
  <c r="F74" i="12"/>
  <c r="F67"/>
  <c r="F65"/>
  <c r="F64"/>
  <c r="F59"/>
  <c r="F58"/>
  <c r="F52"/>
  <c r="G50"/>
  <c r="F50"/>
  <c r="F49"/>
  <c r="F48"/>
  <c r="G45"/>
  <c r="F45"/>
  <c r="G44"/>
  <c r="F39"/>
  <c r="F36"/>
  <c r="F34"/>
  <c r="F33"/>
  <c r="F25"/>
  <c r="F22"/>
  <c r="F13"/>
  <c r="F7"/>
  <c r="F6"/>
  <c r="F5"/>
  <c r="F3"/>
  <c r="F86" i="11"/>
  <c r="F84"/>
  <c r="F76"/>
  <c r="F73"/>
  <c r="F72"/>
  <c r="F60"/>
  <c r="G59"/>
  <c r="F57"/>
  <c r="F56"/>
  <c r="F55"/>
  <c r="F49"/>
  <c r="F48"/>
  <c r="F46"/>
  <c r="F44"/>
  <c r="F43"/>
  <c r="F42"/>
  <c r="F38"/>
  <c r="F27"/>
  <c r="F20"/>
  <c r="F16"/>
  <c r="F9"/>
  <c r="F7"/>
  <c r="F6"/>
  <c r="F4"/>
  <c r="F3"/>
  <c r="F85" i="10"/>
  <c r="F83"/>
  <c r="F82"/>
  <c r="F81"/>
  <c r="F80"/>
  <c r="F69"/>
  <c r="F68"/>
  <c r="F65"/>
  <c r="F64"/>
  <c r="F59"/>
  <c r="G58"/>
  <c r="F57"/>
  <c r="F52"/>
  <c r="F51"/>
  <c r="F34"/>
  <c r="F28"/>
  <c r="F25"/>
  <c r="F16"/>
  <c r="F11"/>
  <c r="F10"/>
  <c r="F9"/>
  <c r="F8"/>
  <c r="F5"/>
  <c r="F99" i="9"/>
  <c r="F94"/>
  <c r="F91"/>
  <c r="F90"/>
  <c r="F83"/>
  <c r="F80"/>
  <c r="F78"/>
  <c r="F77"/>
  <c r="F66"/>
  <c r="G64"/>
  <c r="F64"/>
  <c r="F62"/>
  <c r="F60"/>
  <c r="F59"/>
  <c r="F54"/>
  <c r="F49"/>
  <c r="F47"/>
  <c r="F46"/>
  <c r="F43"/>
  <c r="F36"/>
  <c r="F30"/>
  <c r="F29"/>
  <c r="F28"/>
  <c r="F26"/>
  <c r="F22"/>
  <c r="F18"/>
  <c r="F13"/>
  <c r="G12"/>
  <c r="F11"/>
  <c r="F10"/>
  <c r="F6"/>
  <c r="F5"/>
  <c r="F97" i="8"/>
  <c r="F94"/>
  <c r="G91"/>
  <c r="F91"/>
  <c r="F87"/>
  <c r="F79"/>
  <c r="F78"/>
  <c r="F76"/>
  <c r="F73"/>
  <c r="F69"/>
  <c r="F64"/>
  <c r="F63"/>
  <c r="F58"/>
  <c r="F46"/>
  <c r="G40"/>
  <c r="G39"/>
  <c r="F39"/>
  <c r="F23"/>
  <c r="F22"/>
  <c r="F13"/>
  <c r="F3"/>
  <c r="F89" i="7"/>
  <c r="F87"/>
  <c r="F79"/>
  <c r="G77"/>
  <c r="F77"/>
  <c r="F74"/>
  <c r="F72"/>
  <c r="F62"/>
  <c r="F58"/>
  <c r="F56"/>
  <c r="F51"/>
  <c r="F45"/>
  <c r="F41"/>
  <c r="F40"/>
  <c r="F36"/>
  <c r="F28"/>
  <c r="F27"/>
  <c r="F25"/>
  <c r="F4"/>
  <c r="F3"/>
  <c r="F92" i="6"/>
  <c r="F90"/>
  <c r="F89"/>
  <c r="F87"/>
  <c r="F82"/>
  <c r="F77"/>
  <c r="F71"/>
  <c r="F70"/>
  <c r="F60"/>
  <c r="F54"/>
  <c r="F44"/>
  <c r="F41"/>
  <c r="F40"/>
  <c r="F39"/>
  <c r="F38"/>
  <c r="F33"/>
  <c r="F28"/>
  <c r="F23"/>
  <c r="F16"/>
  <c r="F10"/>
  <c r="F9"/>
  <c r="F5"/>
  <c r="F4"/>
  <c r="F77" i="5"/>
  <c r="F67"/>
  <c r="F66"/>
  <c r="F62"/>
  <c r="F51"/>
  <c r="F46"/>
  <c r="F36"/>
  <c r="F32"/>
  <c r="F23"/>
  <c r="F21"/>
  <c r="F18"/>
  <c r="F71" i="4"/>
  <c r="F67"/>
  <c r="F65"/>
  <c r="F64"/>
  <c r="F63"/>
  <c r="F59"/>
  <c r="F58"/>
  <c r="F50"/>
  <c r="F49"/>
  <c r="F48"/>
  <c r="F38"/>
  <c r="F37"/>
  <c r="F35"/>
  <c r="F34"/>
  <c r="F29"/>
  <c r="F28"/>
  <c r="F20"/>
  <c r="F19"/>
  <c r="G18"/>
  <c r="F14"/>
  <c r="F13"/>
  <c r="G7"/>
  <c r="F7"/>
  <c r="F5"/>
  <c r="F4"/>
  <c r="F3"/>
  <c r="F83" i="3"/>
  <c r="F66"/>
  <c r="F60"/>
  <c r="F55"/>
  <c r="F44"/>
  <c r="F40"/>
  <c r="F39"/>
  <c r="F33"/>
  <c r="F26"/>
  <c r="F22"/>
  <c r="F7"/>
  <c r="F3"/>
  <c r="F76" i="2"/>
  <c r="F45"/>
  <c r="F37"/>
  <c r="F24"/>
</calcChain>
</file>

<file path=xl/sharedStrings.xml><?xml version="1.0" encoding="utf-8"?>
<sst xmlns="http://schemas.openxmlformats.org/spreadsheetml/2006/main" count="3361" uniqueCount="1137">
  <si>
    <t>Онлайн-консультации для родителей</t>
  </si>
  <si>
    <t>Понедельник</t>
  </si>
  <si>
    <t>ФИО педагога</t>
  </si>
  <si>
    <t>Время</t>
  </si>
  <si>
    <t>Способ связи</t>
  </si>
  <si>
    <t>1- 4 классы</t>
  </si>
  <si>
    <t>1 класс</t>
  </si>
  <si>
    <t>Урок</t>
  </si>
  <si>
    <t>пн.– пт.  15.00 – 17.00</t>
  </si>
  <si>
    <t>Способ</t>
  </si>
  <si>
    <t>Предмет</t>
  </si>
  <si>
    <t>Тема урока (занятия)</t>
  </si>
  <si>
    <t>Ресурс</t>
  </si>
  <si>
    <t>Домашнее задание</t>
  </si>
  <si>
    <t>9.00-9.30</t>
  </si>
  <si>
    <t>Занятие с ЭОР</t>
  </si>
  <si>
    <t>Литературное чтение</t>
  </si>
  <si>
    <t>Обобщение по разделу «Люблю природу русскую! Весна»</t>
  </si>
  <si>
    <t>с. 126, зад. 1-4, письменно в тетради, зад. 5- устно</t>
  </si>
  <si>
    <t>2 класс</t>
  </si>
  <si>
    <t>С. 124-125, прочитать</t>
  </si>
  <si>
    <t>пн-пт 15.00 - 17.00</t>
  </si>
  <si>
    <t>3 класс</t>
  </si>
  <si>
    <t>пн-пт 14.00 - 16.00</t>
  </si>
  <si>
    <t>4 класс</t>
  </si>
  <si>
    <t>пн-пт 14 - 16 ч</t>
  </si>
  <si>
    <t>9.50 -10.20</t>
  </si>
  <si>
    <t>5 - 11 классы</t>
  </si>
  <si>
    <t>Онлайн</t>
  </si>
  <si>
    <t>Математика</t>
  </si>
  <si>
    <t>Задачи на нахождение третьего слагаемого.</t>
  </si>
  <si>
    <t>Аудиоконференция в вайбер</t>
  </si>
  <si>
    <t>5 класс</t>
  </si>
  <si>
    <t xml:space="preserve"> пн-пт 15.00 - 17.00</t>
  </si>
  <si>
    <t>С. 76, №3,5</t>
  </si>
  <si>
    <t>6 класс</t>
  </si>
  <si>
    <t>В случае отсутствия связи: с. 76, №1, 2,4</t>
  </si>
  <si>
    <t>10.40-11.10</t>
  </si>
  <si>
    <t>7 класс</t>
  </si>
  <si>
    <t>ЭОР</t>
  </si>
  <si>
    <t>Физ.культура</t>
  </si>
  <si>
    <t>Развитие силы и выносливости</t>
  </si>
  <si>
    <t>8 класс</t>
  </si>
  <si>
    <t>9 класс</t>
  </si>
  <si>
    <t>10 класс</t>
  </si>
  <si>
    <t>пн-пт 14.00-16.00</t>
  </si>
  <si>
    <t>11 класс</t>
  </si>
  <si>
    <t>пн-пт 15.00-17.00</t>
  </si>
  <si>
    <t>Самостоятельная работа</t>
  </si>
  <si>
    <t>Завтрак</t>
  </si>
  <si>
    <t>Русская народная сказка «Петух и собака».</t>
  </si>
  <si>
    <t>11.40-12.10</t>
  </si>
  <si>
    <t>По учебнику читать с. 54 - 57, ответить на вопросы 1, 2.</t>
  </si>
  <si>
    <t>Технология</t>
  </si>
  <si>
    <t>9.30-10.00</t>
  </si>
  <si>
    <t>Русский язык</t>
  </si>
  <si>
    <t>Изделие Русалка</t>
  </si>
  <si>
    <t>Особенности проверяемых и проверочных слов</t>
  </si>
  <si>
    <t>Учебник (Н. И. Роговцева) с. 77-78</t>
  </si>
  <si>
    <t>В случае отсутствия связи: по учебнику  письменно с.64 упр. 4, с.66 упр.6, выучить  правило.</t>
  </si>
  <si>
    <t>Обед</t>
  </si>
  <si>
    <t>ИЗО</t>
  </si>
  <si>
    <t>"Картина – особый мир. Картина-пейзаж".</t>
  </si>
  <si>
    <t>Случай сложения вида +4</t>
  </si>
  <si>
    <t>Рабочая тетрадь с.35 № 1,2</t>
  </si>
  <si>
    <t>Внеурочная деятельность</t>
  </si>
  <si>
    <t>https://www.youtube.com/watch?time_continue=9&amp;v=pE-ca2FF-Bg&amp;feature=emb_title</t>
  </si>
  <si>
    <t>Онлайн-подключение</t>
  </si>
  <si>
    <t>Виды треугольников.</t>
  </si>
  <si>
    <t>11.40 – 12.10</t>
  </si>
  <si>
    <t>13.20-13.50</t>
  </si>
  <si>
    <t>Основы православной культуры</t>
  </si>
  <si>
    <t>Пасхальная седмица: традиции и символика.</t>
  </si>
  <si>
    <t>http://www.youtube.com/watch?v=wNuwRQO4FI0</t>
  </si>
  <si>
    <t>Равномерный бег (5 мин). Чередование ходьбы и бега. Изучение техники низкого старта.</t>
  </si>
  <si>
    <t>Аудиоконференция в вайбер.</t>
  </si>
  <si>
    <t>№1 стр.73</t>
  </si>
  <si>
    <t>-</t>
  </si>
  <si>
    <t>Проект "Имена прилагательные в загадках".</t>
  </si>
  <si>
    <t>14.00-14.30</t>
  </si>
  <si>
    <t>Умелые ручки</t>
  </si>
  <si>
    <t>https://www.youtube.com/watch?v=L6bi7k_3gz0</t>
  </si>
  <si>
    <t>Основные элементы квиллинга</t>
  </si>
  <si>
    <t>https://www.youtube.com/watch?v=x9JdK8q0cEc</t>
  </si>
  <si>
    <t>С ЭОР</t>
  </si>
  <si>
    <t>Вторник</t>
  </si>
  <si>
    <t>М. М. Зощенко «Золотые слова».</t>
  </si>
  <si>
    <t>И в шутку и всерьёз</t>
  </si>
  <si>
    <t xml:space="preserve">Вспомнить и записать веселую историю из своей жизни. </t>
  </si>
  <si>
    <t>В случае отсутствия связи: с. 127-129, прочитать</t>
  </si>
  <si>
    <t>С помощью ЭОР</t>
  </si>
  <si>
    <t>С. 77, №4,5</t>
  </si>
  <si>
    <t>С. 77, №1-3</t>
  </si>
  <si>
    <t>Самостоятельная работа с учебным материалом</t>
  </si>
  <si>
    <t>Почемучка</t>
  </si>
  <si>
    <t>Связь имени прилагательного с именем существительным.</t>
  </si>
  <si>
    <t>Учебник. С. 88, изучить значение имен прилагательных, упр. 152, 153</t>
  </si>
  <si>
    <t>Изучить материал "обратите внимание", с. 89-90. Упр. 154</t>
  </si>
  <si>
    <t>Все профессии важны, все профессии нужны</t>
  </si>
  <si>
    <t>https://www.youtube.com/watch?v=J90QHB6t0sg</t>
  </si>
  <si>
    <t xml:space="preserve"> Английский язык</t>
  </si>
  <si>
    <t>Местоположение людей, животных,предметов</t>
  </si>
  <si>
    <t xml:space="preserve">упр 1-4-Step47
упр 1-4 Step48
</t>
  </si>
  <si>
    <t>13.00-13.30</t>
  </si>
  <si>
    <t>12.20 – 12.50</t>
  </si>
  <si>
    <t>Непоседы</t>
  </si>
  <si>
    <t>Игра «Знаешь ли ты историю Великой Отечественной войны».</t>
  </si>
  <si>
    <t>Окружающий мир</t>
  </si>
  <si>
    <t>В гости к весне</t>
  </si>
  <si>
    <t>8.30 - 9.00</t>
  </si>
  <si>
    <t>Выучить правило на с. 89. Выполнить задания в РТ</t>
  </si>
  <si>
    <t>В случае отсутствия связи: с. 88-89, прочитать, ответить на вопросы</t>
  </si>
  <si>
    <t>13.40-14.10</t>
  </si>
  <si>
    <t xml:space="preserve">Мини-футбол Петров А.А </t>
  </si>
  <si>
    <t>Повторение изученного материала</t>
  </si>
  <si>
    <t>Обобщение по разделу</t>
  </si>
  <si>
    <t>В стране дружбы</t>
  </si>
  <si>
    <t>Здоровый образ жизни</t>
  </si>
  <si>
    <t>В случае отсутствия связи: по учебнику читать с.58 - 62, вопросы 1, 2, 3</t>
  </si>
  <si>
    <t>Среда</t>
  </si>
  <si>
    <t>Прилагательные, близкие и противоположные по значению.</t>
  </si>
  <si>
    <t>М. М. Зощенко «Великие путешественники».</t>
  </si>
  <si>
    <t>В учебнике прочитать вслух страница 154 - 163, ответить на вопросы.</t>
  </si>
  <si>
    <t>10.40 – 11.10</t>
  </si>
  <si>
    <t>Упр. 157, с. 91.</t>
  </si>
  <si>
    <t>Случай сложения вида +5</t>
  </si>
  <si>
    <t>Аудиоконференция в вайбер. В случае отсутствия связи по учебнику с. 68 Запомни, в рабочей тетради с. 35 № 1, 2</t>
  </si>
  <si>
    <t>Контрольная работа по теме "Сложение и вычитание трёхзначных чисел".</t>
  </si>
  <si>
    <t>В случае отсутствия связи: упр. 155, 156, информацию на с. 91 изучить</t>
  </si>
  <si>
    <t>физ.культура</t>
  </si>
  <si>
    <t>Совершенствование прыжков с места</t>
  </si>
  <si>
    <t xml:space="preserve"> С ЭОР</t>
  </si>
  <si>
    <t>Английский язык</t>
  </si>
  <si>
    <t>Описание человека</t>
  </si>
  <si>
    <t>Закрепление изученного. Решение задач.</t>
  </si>
  <si>
    <t>Слова стр 31 Unit 7Step1</t>
  </si>
  <si>
    <t>Работа с ЭОР</t>
  </si>
  <si>
    <t>Игры на развитие логики</t>
  </si>
  <si>
    <t>Шах</t>
  </si>
  <si>
    <t>Физкультура</t>
  </si>
  <si>
    <t>С. 77, №10 и задание под чертой</t>
  </si>
  <si>
    <t>Сыграть в шахматы по ссылке:</t>
  </si>
  <si>
    <t>С. 77, №6-9</t>
  </si>
  <si>
    <t>https://levico.ru/detskie-legkie-shaxmaty-onlajn/</t>
  </si>
  <si>
    <t>Повороты на носках, на одной ноге, повороты в прыжках</t>
  </si>
  <si>
    <t>https://join.skype.com/invite/eebCvixsCD8a</t>
  </si>
  <si>
    <t>Изобразительное искусство</t>
  </si>
  <si>
    <t>Пятно как средство выражения</t>
  </si>
  <si>
    <t>Учебник с.132 - 137</t>
  </si>
  <si>
    <t>Б.В.Заходер «Товарищам детям», «Что красивей всего?»</t>
  </si>
  <si>
    <t>Подготовить выразительное чтение стихотворений. Нарисовать то, что красивее всего.</t>
  </si>
  <si>
    <t>С. 130-133, прочитать, ответить на вопросы устно.</t>
  </si>
  <si>
    <t>Почему нужно чистить зубы и мыть руки.</t>
  </si>
  <si>
    <t>9.30 – 10.00</t>
  </si>
  <si>
    <t>Случай сложения вида +6</t>
  </si>
  <si>
    <t>Аудиоконференция в вайбер. В случае отсутствия связи: по учебнику с.69 № 1,2 в рабочей тетради с.36 № 1</t>
  </si>
  <si>
    <t>Мини-футбол Петров А.А</t>
  </si>
  <si>
    <t>Подвижные игры</t>
  </si>
  <si>
    <t>Игра "Краски"</t>
  </si>
  <si>
    <t>Повторение</t>
  </si>
  <si>
    <t>http://www.youtube.com/watch?v=T2Goj9yRV3U</t>
  </si>
  <si>
    <t>Праздник весны</t>
  </si>
  <si>
    <t>13.40-14. 10</t>
  </si>
  <si>
    <t>Игра «Колечко».</t>
  </si>
  <si>
    <t>Учебник с. 94 – 95, птицы</t>
  </si>
  <si>
    <t>Равномерный бег. Чередование ходьбы и бега.</t>
  </si>
  <si>
    <t>Это интересно! Удивительные деревья.</t>
  </si>
  <si>
    <t>Проект «Музей путешествий».</t>
  </si>
  <si>
    <t xml:space="preserve">Учебник стр.98-99. Составить презентацию о своём путешествии.   </t>
  </si>
  <si>
    <t>Повторение. «Что узнали. Чему научились»</t>
  </si>
  <si>
    <t>Стр.77№ 7 ( 1,2 ст)</t>
  </si>
  <si>
    <t>Контрольная работа по теме "Имя прилагательное"</t>
  </si>
  <si>
    <t>Музыка</t>
  </si>
  <si>
    <t>Четверг</t>
  </si>
  <si>
    <t>Н. Носов «Федина задача».</t>
  </si>
  <si>
    <t>Чудесная лютня (по алжирской сказке)</t>
  </si>
  <si>
    <t>https://infourok.ru/videouroki/1857</t>
  </si>
  <si>
    <t>Единственное и множественное число имён прилагательных.</t>
  </si>
  <si>
    <t>«Джаз-чудо музыка».</t>
  </si>
  <si>
    <t>Упр. 162</t>
  </si>
  <si>
    <t>Упр. 158-160</t>
  </si>
  <si>
    <t>Контрольная работа №8</t>
  </si>
  <si>
    <t>Материал в АСУ РСО</t>
  </si>
  <si>
    <t>Выполнить контрольную работу</t>
  </si>
  <si>
    <t>Б.В.Заходер «Песенки Винни-Пуха»</t>
  </si>
  <si>
    <t>Учебник. С. 134-136,прочитать, ответить на вопросы.</t>
  </si>
  <si>
    <t>Подготовить выразительное чтение ворчалки на с. 136 (можно выучить)</t>
  </si>
  <si>
    <t>Шахматы</t>
  </si>
  <si>
    <t>Принципы игры в дебюте. Безопасное положение короля. Рокировка.</t>
  </si>
  <si>
    <t xml:space="preserve"> Онлайн подключение</t>
  </si>
  <si>
    <t>Проверочная работа « Мир вокруг меня»</t>
  </si>
  <si>
    <t>Упр 1-4 Step 49</t>
  </si>
  <si>
    <t>Конкурс чтецов «Не забыть нам этой даты»</t>
  </si>
  <si>
    <t>Самостоятельное занятие</t>
  </si>
  <si>
    <t>https://rustih.ru/stixi-o-vojne/stixi-o-vojne-dlya-detej-shkolnikov/</t>
  </si>
  <si>
    <t>Пасхальная седмица. Явление Христа Воскресшего.</t>
  </si>
  <si>
    <t>http://www.youtube.com/watch?v=TdutZR41aDc</t>
  </si>
  <si>
    <t>Уроки Доктора Здоровья</t>
  </si>
  <si>
    <t>Если хочешь быть здоров</t>
  </si>
  <si>
    <t>https://youtu.be/u_vGvOtPfJM</t>
  </si>
  <si>
    <t>Пятница</t>
  </si>
  <si>
    <t>Россия на карте</t>
  </si>
  <si>
    <t>А. Майков «Ласточка примчалась», «Весна», А. Плещеев «Травка зеленеет»</t>
  </si>
  <si>
    <t>Учебник: с. 90-95, прочитать, ответить на вопросы</t>
  </si>
  <si>
    <t>Аудиоконференция в вайбер. В случае отсутствия связи: по учебнику читать с.63 – 66, ответить на вопросы 1.2 с. 65</t>
  </si>
  <si>
    <t>Выполнить задания по теме в РТ</t>
  </si>
  <si>
    <t>Что такое текст-описание?</t>
  </si>
  <si>
    <t>https://resh.edu.ru/subject/lesson/3601/start/220598/</t>
  </si>
  <si>
    <t>Личные местоимения.</t>
  </si>
  <si>
    <t>Упр. 166, правило выучить.</t>
  </si>
  <si>
    <t>Упр. 163, 164, 169.</t>
  </si>
  <si>
    <t>Упр.159 стр.94.</t>
  </si>
  <si>
    <t>Учебник с.68 упр. 9, 10</t>
  </si>
  <si>
    <t>Приемы устных вычислений вида: 180 * 4, 900 : 3.</t>
  </si>
  <si>
    <t>Случай сложения вида +7</t>
  </si>
  <si>
    <t>№5 стр 82.</t>
  </si>
  <si>
    <t>В случае отсутствия связи по учебнику  решить с.70 № 1,  в рабочей тетради с.37 №  2, 3</t>
  </si>
  <si>
    <t>И всё это Бах, орган</t>
  </si>
  <si>
    <t>https://infourok.ru/videouroki/1888</t>
  </si>
  <si>
    <t>Учимся шить. Изделие Медвежонок</t>
  </si>
  <si>
    <t>Учебник с.80-81, рабочая тетрадь с.25</t>
  </si>
  <si>
    <t>Повелительное наклонение</t>
  </si>
  <si>
    <t>Unit7 Step2-3</t>
  </si>
  <si>
    <t>Повторение футбольных упражнений</t>
  </si>
  <si>
    <t xml:space="preserve">Повороты на носках, на одной ноге, повороты в прыжках  </t>
  </si>
  <si>
    <t>Т. Белозёров «Подснежники», С. Маршак «Апрель»</t>
  </si>
  <si>
    <t>Учебник читать с. 66 - 68, вопросы 1, 2</t>
  </si>
  <si>
    <t>Матовые комбинации. Другие шахматные комбинации и сочетание приемов.</t>
  </si>
  <si>
    <t>Правописание гласных в ударных и безударных слогах</t>
  </si>
  <si>
    <t>В случае отсутствия связи: по учебнику с.68 упр.11, 12, с.69 упр. 13</t>
  </si>
  <si>
    <t>Зачем нам телефон и телевизор?</t>
  </si>
  <si>
    <t>Аудиоконференция в вайбер. В случае отсутствия связи: по учебнику с. 58 – 59. Вопросы 1, 2, 3</t>
  </si>
  <si>
    <t>Бег 30 м и 60 м</t>
  </si>
  <si>
    <t>«Победа ковалась в тылу»</t>
  </si>
  <si>
    <t>самост.работа</t>
  </si>
  <si>
    <t>«Папье-маше». Роспись пасхальных яиц.</t>
  </si>
  <si>
    <t>Оригами Тюльпан</t>
  </si>
  <si>
    <t>https://www.youtube.com/watch?v=PoA0N6Okwn8</t>
  </si>
  <si>
    <t>"Материнство"</t>
  </si>
  <si>
    <t>Прочитать в учебнике стр.139-143, нарисовать портрет матери. ССылка на учебник</t>
  </si>
  <si>
    <t>9.50-10.20</t>
  </si>
  <si>
    <t>математика</t>
  </si>
  <si>
    <t>"Закрепление"</t>
  </si>
  <si>
    <t>учебник, АСУ РСО</t>
  </si>
  <si>
    <t>стр.63 №247,248,252</t>
  </si>
  <si>
    <t>русский язык</t>
  </si>
  <si>
    <t>Возвратные глаголы</t>
  </si>
  <si>
    <t>https://youtu.be/k8ZD_Pw-kR0</t>
  </si>
  <si>
    <t>окружающий мир</t>
  </si>
  <si>
    <t>Отечественная война 1812г</t>
  </si>
  <si>
    <t>https://youtu.be/hcL5PrkjmHc</t>
  </si>
  <si>
    <t>Н. Носов «Телефон».</t>
  </si>
  <si>
    <t>Изменение личных местоимений по родам.</t>
  </si>
  <si>
    <t>Стр.112-119,тетр.39-42</t>
  </si>
  <si>
    <t>онлайн</t>
  </si>
  <si>
    <t>Упр.162.</t>
  </si>
  <si>
    <t>физкультура</t>
  </si>
  <si>
    <t>Изучение правил игры в баскетбол</t>
  </si>
  <si>
    <t>Наши ближайшие соседи.</t>
  </si>
  <si>
    <t>Воздушный шар. Изделие: «Воздушный шар».</t>
  </si>
  <si>
    <t>Деление на десятичную дробь.</t>
  </si>
  <si>
    <t>Скайп. В случае отсутствия связи: выполнить №618, 624, 625, 627</t>
  </si>
  <si>
    <t>Решение этих номеров прислать на проверку.</t>
  </si>
  <si>
    <t>Зеленая планета</t>
  </si>
  <si>
    <t>Экологические катастрофы.</t>
  </si>
  <si>
    <t>Глаголы говорения</t>
  </si>
  <si>
    <t>самост. работа</t>
  </si>
  <si>
    <t>"Все обо всем"</t>
  </si>
  <si>
    <t>"Традиции Пасхи"</t>
  </si>
  <si>
    <t>Сделать любую поделку к празднику или нарисовать рисунок</t>
  </si>
  <si>
    <t>Упр 7-8 стр 70; упр 4 стр 72</t>
  </si>
  <si>
    <t>10:30-11:00</t>
  </si>
  <si>
    <t>Виды глагола</t>
  </si>
  <si>
    <t>Учебник, параграф 108, упр. 677. Дополнительный материал в АСУ РСО</t>
  </si>
  <si>
    <t>Упражнение 680, выучить правило</t>
  </si>
  <si>
    <t>Е.С.Велтистов "Приключения Электроника"</t>
  </si>
  <si>
    <t>Учебник стр 143-149</t>
  </si>
  <si>
    <t>Дочитать рассказ</t>
  </si>
  <si>
    <t>11.30-12.00</t>
  </si>
  <si>
    <t>Посев семян на рассаду.</t>
  </si>
  <si>
    <t>Погода в разных странах</t>
  </si>
  <si>
    <t>Посеять семена циний, бархатцев,  (или др.) на рассаду</t>
  </si>
  <si>
    <t>занятие с ЭОР</t>
  </si>
  <si>
    <t xml:space="preserve">Упр 1-5 
Step4 Unit6
</t>
  </si>
  <si>
    <t>русский язык Макарова Л.И.</t>
  </si>
  <si>
    <t>Понятие о местоимении</t>
  </si>
  <si>
    <t>Записать последовательность действий при посеве семян.</t>
  </si>
  <si>
    <t>Самостоятельная работа.</t>
  </si>
  <si>
    <t>ОРКСЭ            Утина Л.И.</t>
  </si>
  <si>
    <t>Общение и источники преодоления обид.</t>
  </si>
  <si>
    <t>https://vk.com/doc419896150_545614115</t>
  </si>
  <si>
    <t>Теория: п.121 практика упр.  624, 629 упражнения выполнить по заданиям.</t>
  </si>
  <si>
    <t>Сформулировать и записать в тетради правила дружбы.</t>
  </si>
  <si>
    <t>Литература</t>
  </si>
  <si>
    <t xml:space="preserve">Подвиг бойцов крепости-героя Бреста. К. М. Симонов. «Майор привез мальчишку на лафете...». </t>
  </si>
  <si>
    <t>онлайн подключение</t>
  </si>
  <si>
    <t>Занятия с ЭОР</t>
  </si>
  <si>
    <t>Математика, Яхункин А.Д.</t>
  </si>
  <si>
    <t>Решение уравнений</t>
  </si>
  <si>
    <t>https://edu.skysmart.ru/student/rurobuleku</t>
  </si>
  <si>
    <t>тся и ться в возвратных глаголах</t>
  </si>
  <si>
    <t>Напишите, какие у вас вызывает чувства война и своё пожелание всем людям , живущим на планете- Земля…..Начать учить стихотворение.</t>
  </si>
  <si>
    <t>https://drive.google.com/open?id=15RxqNxKl2ZMpusg608N0OU0NMOSDJaTu</t>
  </si>
  <si>
    <t>13.10-13.40</t>
  </si>
  <si>
    <t>10.40-10.10</t>
  </si>
  <si>
    <t>Онлайн подключение</t>
  </si>
  <si>
    <t>География</t>
  </si>
  <si>
    <t>п. 28 Атмосферное давление. Ветер.</t>
  </si>
  <si>
    <t>Скайп. В случае отсутствия связи посмотреть видеоурок</t>
  </si>
  <si>
    <t>Выполнить задание 5 стр.118 и прислать на проверку вконтакте.</t>
  </si>
  <si>
    <t>Стр.103 упр.215,217</t>
  </si>
  <si>
    <t>УК Тайны языка</t>
  </si>
  <si>
    <t>Фразеология в художественных произведениях. Лабораторная работа</t>
  </si>
  <si>
    <t>Скайп. В случае отсутствия связи: задания в АСУ РСО</t>
  </si>
  <si>
    <t>https://youtu.be/dEpTiEJFKF0</t>
  </si>
  <si>
    <t>https://youtu.be/mG75Wh4BiNg</t>
  </si>
  <si>
    <t>Напишите эссе на свободную тему, используя фразеологизмы и крылатые выражения</t>
  </si>
  <si>
    <t>самостоятельная работа</t>
  </si>
  <si>
    <t>Изучающее чтение по теме "Одежда"</t>
  </si>
  <si>
    <t>Учебник упр 2-4 стр 89-90</t>
  </si>
  <si>
    <t>упр 1,5 стр 91-94</t>
  </si>
  <si>
    <t>литература  макарова Л.И.</t>
  </si>
  <si>
    <t>Фазиль Искандер "Тринадцатый подвиг Геракла".</t>
  </si>
  <si>
    <t>Учебник стр.139-156</t>
  </si>
  <si>
    <t>самостоятельно прочитать рассказ, ответить на вопросы  на стр. 156</t>
  </si>
  <si>
    <t xml:space="preserve">самостоятельная работа </t>
  </si>
  <si>
    <t>Посеять семена циний, бархатцев, (или др.) на рассаду</t>
  </si>
  <si>
    <t>"Умелые ручки"</t>
  </si>
  <si>
    <t>Игольница "Лилия"</t>
  </si>
  <si>
    <t xml:space="preserve"> </t>
  </si>
  <si>
    <t>http://www.youtube.com/watch?v=5sd5jKUkbps</t>
  </si>
  <si>
    <t>Мини-футбол</t>
  </si>
  <si>
    <t>Мы вместе, Яхункин А.Д.</t>
  </si>
  <si>
    <t>Мораль. Идеал и ценности. Духовность.</t>
  </si>
  <si>
    <t>https://drive.google.com/open?id=1tZOokgULvJavRrlgpdx-27xXxXNOGH3e</t>
  </si>
  <si>
    <t>История</t>
  </si>
  <si>
    <t>Земельный закон братьев Гракхов</t>
  </si>
  <si>
    <t>п. 50 прочитать.</t>
  </si>
  <si>
    <t>проверь себя 1-3 письменно</t>
  </si>
  <si>
    <t>онлайн-подлючение</t>
  </si>
  <si>
    <t>литература Макарова Л.И.</t>
  </si>
  <si>
    <t>А.А Блок Лирика о природе</t>
  </si>
  <si>
    <t>учебник стр.158-160 прочитать стихи</t>
  </si>
  <si>
    <t>Страницы истории 19 в</t>
  </si>
  <si>
    <t>1 стихотворение наизусть, ответ на видео уроке 24 апреля</t>
  </si>
  <si>
    <t>9.50 - 10.20</t>
  </si>
  <si>
    <t>стр.122-126, тетр.42-45</t>
  </si>
  <si>
    <t>Биология</t>
  </si>
  <si>
    <t>Важность охраны живого мира планеты.</t>
  </si>
  <si>
    <t>Самост.работа</t>
  </si>
  <si>
    <t>В.Контакте, АСУ РСО</t>
  </si>
  <si>
    <t>Стр.64 №256,258,260</t>
  </si>
  <si>
    <t>Контрольная работа</t>
  </si>
  <si>
    <t>https://go.mywebinar.com/kqzr-qbxp-qghr-tkbs</t>
  </si>
  <si>
    <t>Посмотреть видеоурок по ссылке https://yandex.ru/video/preview/?filmId=2857198898267402001&amp;text=видеоурок%20по%20теме%20Важность%20охраны%20живого%20мира%20планеты. Прочитать параграф, ответить на вопросы.</t>
  </si>
  <si>
    <t>Самост. работа</t>
  </si>
  <si>
    <t xml:space="preserve">Закрепление.Составление рассказа </t>
  </si>
  <si>
    <t>В контакте, АСУ РСО</t>
  </si>
  <si>
    <t>стр.108 упр.227,228</t>
  </si>
  <si>
    <t>https://drive.google.com/open?id=1ktkl8nmDsGTO-vSfGp0ZQDKt_QpOHrKm</t>
  </si>
  <si>
    <t>стр.149 ответить на вопросы</t>
  </si>
  <si>
    <t>Изучить 
 § 26, в РТ выполнить задания,</t>
  </si>
  <si>
    <t>Ссылка для тех кто не смог подключиться</t>
  </si>
  <si>
    <t>12.30-13.00</t>
  </si>
  <si>
    <t>Тайная Вечеря. Моление о чаше.</t>
  </si>
  <si>
    <t>http://www.youtube.com/watch?v=CrsCEpv-dxk</t>
  </si>
  <si>
    <t>Физическая культура Петров А.А</t>
  </si>
  <si>
    <t>Выполнить № 641, 642</t>
  </si>
  <si>
    <t>Строевые упражнения. Совершенствование элементов баскетбола</t>
  </si>
  <si>
    <t>11:30-12:00</t>
  </si>
  <si>
    <t>13.30-14.00</t>
  </si>
  <si>
    <t>Учебник, параграф 108. Упр. 682 (устно). Упр. 679.  Дополнительный материал в АСУ РСО</t>
  </si>
  <si>
    <t>Выполнить тест в материалах к уроку в АСУ РСО (на оценку, прислать фото или скриншот учителю)</t>
  </si>
  <si>
    <t>Рассказы по истории самарского края</t>
  </si>
  <si>
    <t>Война народная, священная война</t>
  </si>
  <si>
    <t>онлайн урок</t>
  </si>
  <si>
    <t>учебник стр.93-103</t>
  </si>
  <si>
    <t>.местоимение и другие части речи</t>
  </si>
  <si>
    <t>12.10.-12.40</t>
  </si>
  <si>
    <t>Волшебная палочка дирижера."дирижеры мира"</t>
  </si>
  <si>
    <t>теория п.122, практика упр. 625</t>
  </si>
  <si>
    <t>Контроль и отбор мяча</t>
  </si>
  <si>
    <t xml:space="preserve"> Познакомиться  с материалом.</t>
  </si>
  <si>
    <t>Кир Булычев "Приключения Алисы"</t>
  </si>
  <si>
    <t>https://yandex.ru/video/search?text=4%20класс%20кир%20булычев%20путешествие%20алисы%20презентация&amp;path=wizard&amp;parent-reqid=1587186156887264-1724827073085146780800300-prestable-app-host-sas-web-yp-33&amp;filmId=5651371565210638510</t>
  </si>
  <si>
    <t>УК география Самарской области</t>
  </si>
  <si>
    <t>Практическая работа</t>
  </si>
  <si>
    <t>Построить розу ветров (см. задание в АСУ РСО), прислать на проверку вконтакте.</t>
  </si>
  <si>
    <t>\</t>
  </si>
  <si>
    <t>Как построить розу ветров, смотри по ссылке</t>
  </si>
  <si>
    <t>калейдоскоп школьных дел</t>
  </si>
  <si>
    <t>https://youtu.be/EzLPgE2iMIo</t>
  </si>
  <si>
    <t>Международный день земли</t>
  </si>
  <si>
    <t>стр 150-156 прочитать рассказ</t>
  </si>
  <si>
    <t>9.50- 10.20</t>
  </si>
  <si>
    <t>Прогноз погоды</t>
  </si>
  <si>
    <t>Упр1-5 Step 5 Unit6</t>
  </si>
  <si>
    <t>Повторение отбора мяча</t>
  </si>
  <si>
    <t>https://youtu.be/KMzU_w5g1qs</t>
  </si>
  <si>
    <t>Стр.65 №265,257</t>
  </si>
  <si>
    <t>Усиление Московского княжества</t>
  </si>
  <si>
    <t>п.20 прочитать Вопросы и задания 1,2, 6 письменно</t>
  </si>
  <si>
    <t>Правописание глаголов в прошедшем времени</t>
  </si>
  <si>
    <t>https://youtu.be/vIGKWMrRJPg</t>
  </si>
  <si>
    <t>Скайп. В случае отсутствия связи посмотреть видеоурок и выполнить № 643.</t>
  </si>
  <si>
    <t>стр.109,110 упр 229,230,231(устно)</t>
  </si>
  <si>
    <t>Модальные глаголы</t>
  </si>
  <si>
    <t>упр 2,3,4 стр 98-99</t>
  </si>
  <si>
    <t>Рост и развитие животных.</t>
  </si>
  <si>
    <t>9:50-10:20</t>
  </si>
  <si>
    <t>Е и И в корнях с чередованием</t>
  </si>
  <si>
    <t xml:space="preserve">https://resh.edu.ru.subyect/lesson/4755/main/118832/ </t>
  </si>
  <si>
    <t>Упр.685, выучить правило и теоретические сведения</t>
  </si>
  <si>
    <t>Физ-ра</t>
  </si>
  <si>
    <t>Разучивание старта с опорой на одну руку. Бег 3 мин</t>
  </si>
  <si>
    <t>Беговые упражнения</t>
  </si>
  <si>
    <t xml:space="preserve">п.22, ответить на вопросы. </t>
  </si>
  <si>
    <t>ОДНКНР</t>
  </si>
  <si>
    <t>ЮИД</t>
  </si>
  <si>
    <t>Иудаизм и культура.</t>
  </si>
  <si>
    <t>История изобретения и пазвития велосипеда. Устройство велосипеда.</t>
  </si>
  <si>
    <t>https://vk.com/doc419896150_544458133</t>
  </si>
  <si>
    <t>Перпендикулярные прямые</t>
  </si>
  <si>
    <t>Учебник: изучить тему п.43, стр. 232, № 1349 (а), № 1350</t>
  </si>
  <si>
    <t>п. 43, стр. 232, № 1351, № 1353 (а)</t>
  </si>
  <si>
    <t>Что общего имеют две религии-ислам и иудаизм?</t>
  </si>
  <si>
    <t>12.10-12.40</t>
  </si>
  <si>
    <t>Личные и притяжательные местоимения</t>
  </si>
  <si>
    <t>Образование наречий</t>
  </si>
  <si>
    <t>Теория п 123, 125 практика: упр.638-подчеркнуть все личные местоимения, 649</t>
  </si>
  <si>
    <t>обществознание</t>
  </si>
  <si>
    <t>Практикум.Учимся побеждать страх</t>
  </si>
  <si>
    <t>Составления алгоритма как победить свой страх</t>
  </si>
  <si>
    <t>Рассказ "Они победили свой страх"</t>
  </si>
  <si>
    <t>Стр 73 правило, упр 7 АВ, 9 стр 73-74</t>
  </si>
  <si>
    <t>13:10-13:40</t>
  </si>
  <si>
    <t>Скайп. В случае отсутствия связи: учебник, с. 152-154, прочитать ответить на вопросы.</t>
  </si>
  <si>
    <t>Выучить стихотворение до конца.</t>
  </si>
  <si>
    <t>Индивидуальная работа с мячом</t>
  </si>
  <si>
    <t>онлайн-подключение</t>
  </si>
  <si>
    <t>Кир Булычев.Продолжение</t>
  </si>
  <si>
    <t>стр.157 Ответить на вопросы</t>
  </si>
  <si>
    <t>развитие функциональной грамотности</t>
  </si>
  <si>
    <t>матем-ка</t>
  </si>
  <si>
    <t>технология</t>
  </si>
  <si>
    <t>Летающий аппарат "Воздушный змей"</t>
  </si>
  <si>
    <t>Учебник стр.121-124</t>
  </si>
  <si>
    <t>Возвратное местоимение и вопросительные местоимения</t>
  </si>
  <si>
    <t>музыка</t>
  </si>
  <si>
    <t>Служение муз не терпит суеты</t>
  </si>
  <si>
    <t>Учебник стр.112-113.С Рахманинов "Прелюдия до-диез минор"-прослушивание</t>
  </si>
  <si>
    <t>возвратное местоимение по учебнику 124, вопросительные местоимения пройти по ссылке:</t>
  </si>
  <si>
    <t>теория п.124, 126 практика упр: 653, 655 выполнить по заданиям</t>
  </si>
  <si>
    <t>Старт с опорой на одну руку. Стойки и перемещения баскетболиста</t>
  </si>
  <si>
    <t>Ходьба приставными шагами. Выполнить тест с АСУ</t>
  </si>
  <si>
    <t xml:space="preserve">Самостоятельная работа </t>
  </si>
  <si>
    <t>Рельеф Земли. Горы.</t>
  </si>
  <si>
    <t>Скайп. В случае отсутствия связи учебник, прочитать п. 26</t>
  </si>
  <si>
    <t>Ответить на вопросы 2,3,4,5,6,7 письменно и прислать на проверку вконтакте.</t>
  </si>
  <si>
    <t>Практическая работа « Прямое и непрямое развитие насекомых» инструкция в АСУ.</t>
  </si>
  <si>
    <t>Все обо всем</t>
  </si>
  <si>
    <t>Урок мужества. (Фильм "Девочка ищет отца")</t>
  </si>
  <si>
    <t>интернет</t>
  </si>
  <si>
    <t>Выполнить № 637, 644, 645, 646.</t>
  </si>
  <si>
    <t>Оформить работу</t>
  </si>
  <si>
    <t>Рассказ от первого лица</t>
  </si>
  <si>
    <t>Скайп. В случае отсутствия связи: учебник, параграф 110, упр. 690,692</t>
  </si>
  <si>
    <t>Упр. 691</t>
  </si>
  <si>
    <t>Повторение упражнений в баскетболе</t>
  </si>
  <si>
    <t>12:10-12:40</t>
  </si>
  <si>
    <t>Сам.работа</t>
  </si>
  <si>
    <t>Великая Отечественная война в жизни моей семьи.</t>
  </si>
  <si>
    <t>Ознакомиться с электронным сборником сборником сочинений: "СЛЕД ВОЙНЫ В МОЕЙ СЕМЬЕ".</t>
  </si>
  <si>
    <t>Беговые упражнения. Выплнить тест с АСУ. Ответы прислать ВК</t>
  </si>
  <si>
    <t>Написать сочинение на тему: "Великая Отечественная война в жизни моей семьи"</t>
  </si>
  <si>
    <t>Уход за рассадой.</t>
  </si>
  <si>
    <t>Сфотографировать уход за рассадой и прислать на эл. адрес.</t>
  </si>
  <si>
    <t>Ухаживать за рассадой.</t>
  </si>
  <si>
    <t>Параллельные прямые.</t>
  </si>
  <si>
    <t>https://go.mywebinar.com/jshq-khfg-qvnd-edpx</t>
  </si>
  <si>
    <t>https://edu.skysmart.ru/student/fifohoxuso</t>
  </si>
  <si>
    <t xml:space="preserve">Пасхальная седмица. </t>
  </si>
  <si>
    <t>9.00.- 9.30</t>
  </si>
  <si>
    <t>8.30- 9.00</t>
  </si>
  <si>
    <t>Он-лайн подключение</t>
  </si>
  <si>
    <t xml:space="preserve"> Английский язык Кудашова Л.Е.</t>
  </si>
  <si>
    <t>Город моей мечты</t>
  </si>
  <si>
    <t>Тропические леса и проблемы их исчезновения</t>
  </si>
  <si>
    <t>ФГ</t>
  </si>
  <si>
    <t>Решение задач</t>
  </si>
  <si>
    <t>смотри текст в АСУ РСО по технологии за 23 апреля</t>
  </si>
  <si>
    <t xml:space="preserve">Стр 73 правило, упр 7 АВ, 9 стр 73-74
 Упр 8-10 стр 78
</t>
  </si>
  <si>
    <t>9.20-9.50</t>
  </si>
  <si>
    <t xml:space="preserve"> упр 7,8,9 стр 74</t>
  </si>
  <si>
    <t>8ч 30мин- 9ч00</t>
  </si>
  <si>
    <t>С.А. Есенин Лирические стихи о родной природе</t>
  </si>
  <si>
    <t>Среднее арифметическое.</t>
  </si>
  <si>
    <t>1 стихотворение наизусть</t>
  </si>
  <si>
    <t>География Люлина В.Н.</t>
  </si>
  <si>
    <t>Решение этих номеров прис</t>
  </si>
  <si>
    <t>Параллельные прямые</t>
  </si>
  <si>
    <t>https://edu.skysmart.ru/student/varifivala</t>
  </si>
  <si>
    <t>Средняя Америка. Мексика.</t>
  </si>
  <si>
    <t>Изучить п.38 учебника и выполнить № 648, 654, 655, 652.</t>
  </si>
  <si>
    <t>Прочитать п.48</t>
  </si>
  <si>
    <t>Скайп. В случае отсутствия соединения: материал в АСУ РСО</t>
  </si>
  <si>
    <t>Повторить изученное по теме "Глагол"</t>
  </si>
  <si>
    <t>Повторить п.42-48</t>
  </si>
  <si>
    <t>Посмотреть видеоурок</t>
  </si>
  <si>
    <t>Учебник: изучить п.44, №1371,1372,1373</t>
  </si>
  <si>
    <t>УК Информатика</t>
  </si>
  <si>
    <t>10ч 30</t>
  </si>
  <si>
    <t>https://youtu.be/EBybOQXY8Eo</t>
  </si>
  <si>
    <t xml:space="preserve">Выполнение мини-проекта. Практическая работа «Создаем слайд-шоу» </t>
  </si>
  <si>
    <t>Создать презентацию по тексту:</t>
  </si>
  <si>
    <t>Относительные местоимения</t>
  </si>
  <si>
    <t>п. 127, упр 664</t>
  </si>
  <si>
    <t>Алгебра Яхункин А.Д.</t>
  </si>
  <si>
    <t>в случае отсутствия связи учебник Т. п.127</t>
  </si>
  <si>
    <t>Способ сложения</t>
  </si>
  <si>
    <t>https://infourok.ru/prakticheskaya-rabota-po-informatike-sozdayom-slajd-shou-5-klass-4209475.html</t>
  </si>
  <si>
    <t>https://go.mywebinar.com/wjsf-smez-vqxg-fgvb</t>
  </si>
  <si>
    <t>Рабство в Древнем Риме. Восстание Спартака</t>
  </si>
  <si>
    <t>https://edu.skysmart.ru/student/pumogimuxu</t>
  </si>
  <si>
    <t>Изображение пространства</t>
  </si>
  <si>
    <t>https://youtu.be/IPZ267Dgf1Y</t>
  </si>
  <si>
    <t>источники рабства письменно по п. 49. По п. 51. Причины и итоги восстания спартака.</t>
  </si>
  <si>
    <t>Нарисовать пейзаж.</t>
  </si>
  <si>
    <t>Для тех кто не смог подключиться:по учебнику изучить п.44, стр. 215-218, №1082, 1083</t>
  </si>
  <si>
    <t>Объединение русских земель вокруг Москвы</t>
  </si>
  <si>
    <t>Калейдоскоп школьных дел</t>
  </si>
  <si>
    <t>Огонь и друг и враг.</t>
  </si>
  <si>
    <t xml:space="preserve">п. 21 Думаем, сравниваем, рассуждаем зад.1, 4 письменно </t>
  </si>
  <si>
    <t>Русский язык Утина Л.И.</t>
  </si>
  <si>
    <t>Суббота</t>
  </si>
  <si>
    <t>Повторение по теме "Частица"</t>
  </si>
  <si>
    <t>http://www.youtube.com/watch?v=212Envw4Mr4</t>
  </si>
  <si>
    <t>Неопределенные местоимения</t>
  </si>
  <si>
    <t>учебник теория п. 128</t>
  </si>
  <si>
    <t xml:space="preserve"> Практика упр.670, 672, правило выучить</t>
  </si>
  <si>
    <t>упр.468</t>
  </si>
  <si>
    <t>Современное выставочное искусство.</t>
  </si>
  <si>
    <t>https://youtu.be/0f8K9Zerqak</t>
  </si>
  <si>
    <t>https://go.mywebinar.com/rgkz-hfjb-estq-phjs</t>
  </si>
  <si>
    <t>Информатика Яхункин А.Д.</t>
  </si>
  <si>
    <t xml:space="preserve">Создание презентаций с использованием текста, графики и звука. </t>
  </si>
  <si>
    <t>Нарисовать предметный ансамбль из трех предметов.</t>
  </si>
  <si>
    <t xml:space="preserve">Кто не смог подключиться по учебнику: повторить п.44, №1374,1375,1376. </t>
  </si>
  <si>
    <t>Учебник: стр 241, № 1383(1), 1384</t>
  </si>
  <si>
    <t>Учебник § 25 стр.148, создать интерактивную презентацию к 75-летию победы.</t>
  </si>
  <si>
    <t>История Самарского края</t>
  </si>
  <si>
    <t>труженица Волга. Бурлаки и пароходы.</t>
  </si>
  <si>
    <t>Выслать презентацию на почту yad1@live.ru  или в ВК: https://vk.com/id68648967</t>
  </si>
  <si>
    <t>Повторение технических приёмов в баскетболе</t>
  </si>
  <si>
    <t>Прочитать стихотворение</t>
  </si>
  <si>
    <t>Бег</t>
  </si>
  <si>
    <t>Увертюра П.И. Чайковского "Ромео и Джульетта"</t>
  </si>
  <si>
    <t>Русская словесность Утина Л.И.</t>
  </si>
  <si>
    <t>Скайп. В случае отсутствия связи посмотреть видеоурок  и выполнить № 650, 651 .</t>
  </si>
  <si>
    <t>Сюжет эпического произведения. Этапы сюжета.</t>
  </si>
  <si>
    <t>Изучить материал по ссылке</t>
  </si>
  <si>
    <t>https://class.dist-tutor.info/room.php</t>
  </si>
  <si>
    <t>Информатика</t>
  </si>
  <si>
    <t xml:space="preserve"> Алгоритмы с ветвлениями. Практическая работа №16 «Создаем презентацию с гиперссылками» </t>
  </si>
  <si>
    <t>Ловля и передачи мяча двумя руками</t>
  </si>
  <si>
    <t>https://go.mywebinar.com/twed-kpbg-htgx-gtpk</t>
  </si>
  <si>
    <t>Ведение и жонглирование мячом</t>
  </si>
  <si>
    <t>Кто не смог подключится: создать презентацию с гиперсылками на тему "75 лет Победы". Выслать учителю на почту yad1@live.ru или в ВК:https://vk.com/id68648967</t>
  </si>
  <si>
    <t>Ступеньки детства</t>
  </si>
  <si>
    <t>Международный День Земли</t>
  </si>
  <si>
    <t>Трудовой Десант</t>
  </si>
  <si>
    <t xml:space="preserve">                                        </t>
  </si>
  <si>
    <t>Геометрия, Яхункин А.Д.</t>
  </si>
  <si>
    <t xml:space="preserve"> Расстояние от точки до прямой. Расстояние между параллельными прямыми. </t>
  </si>
  <si>
    <t>Учебник: п.37 изучить, теорему выучить, записать в тетрадь док-во. стр. 86, №271</t>
  </si>
  <si>
    <t>Совершенствование упражнений по баскетболу</t>
  </si>
  <si>
    <t>Народные движения</t>
  </si>
  <si>
    <t>Изучить параграф, заполнить таблицу: восстание, дата, социальный состав восставших, причины, основные события, итог</t>
  </si>
  <si>
    <t>Закончить таблицу</t>
  </si>
  <si>
    <t>Круговорот веществ в природе.</t>
  </si>
  <si>
    <t>https://videouroki.net/video/47-krugovorot-veshchestv-v-biosfere.html</t>
  </si>
  <si>
    <t>Дальний Восток - край контрастов.</t>
  </si>
  <si>
    <t>Физика</t>
  </si>
  <si>
    <t>https://youtu.be/FlxS2lvuCno</t>
  </si>
  <si>
    <t>Механическая работа. Единицы работы.</t>
  </si>
  <si>
    <t>Посмотреть видеоурок по ссылке, записать в тетрадь определения и формулы.</t>
  </si>
  <si>
    <t>п. 55 прочитать, упр.30 (3,4) решить и прислать на проверку вконтакте.</t>
  </si>
  <si>
    <t>https://youtu.be/cwBmf9OKlwo</t>
  </si>
  <si>
    <t>п.48 читать, ответить письменно на вопрос 3 стр.239 (по плану стр.295) и прислать на проверку.</t>
  </si>
  <si>
    <t>§ 47, ответить на вопросы.</t>
  </si>
  <si>
    <t>Физ-ра Петров А.А</t>
  </si>
  <si>
    <t xml:space="preserve">Химия </t>
  </si>
  <si>
    <t>Контроль прыжки в длину с места. Совершенствование прыжков в высоту с разбега 4-5 шагов. Бег до 4 мин.</t>
  </si>
  <si>
    <t>Металлы.</t>
  </si>
  <si>
    <t>Выполнить практическую работу №6 (1 вариант) и написать отчет о работе.</t>
  </si>
  <si>
    <t>§ 50, №5.</t>
  </si>
  <si>
    <t>Цитаты и способы цитирования</t>
  </si>
  <si>
    <t xml:space="preserve">Технология </t>
  </si>
  <si>
    <t>Условия выращивания растений</t>
  </si>
  <si>
    <t>Литература Утина Л.И.</t>
  </si>
  <si>
    <t>Просмотреть видеоурок https://yandex.ru/video/preview/?filmId=2971403823367743079&amp;text</t>
  </si>
  <si>
    <t>выполнить тест из решу ОГЭ</t>
  </si>
  <si>
    <t>Композиция и язык поэмы «Василий Теркин».</t>
  </si>
  <si>
    <t>Алгебра</t>
  </si>
  <si>
    <t>Решение уравнений и систем уравнений.</t>
  </si>
  <si>
    <t>Скайп. В случае отсутствия связи посмотреть видеоурок и выполнить апрельский вариант 10.</t>
  </si>
  <si>
    <t>Решение В-10 прислать в вк на контроль.</t>
  </si>
  <si>
    <t>Задание 13, стр.173</t>
  </si>
  <si>
    <t>Практическая работа на выбор: полив, уход или др..</t>
  </si>
  <si>
    <t>повторение и обобщение по теме обособление дополнений и обстоятельств</t>
  </si>
  <si>
    <t>учебник (теория) повторить п.195 - 198</t>
  </si>
  <si>
    <t>выполнить упражнения 400, 407, 408,412</t>
  </si>
  <si>
    <t>Литература                Утина Л.И.</t>
  </si>
  <si>
    <t>М. Зощенко «Беда». Смешное и грустное в рассказах писателя.</t>
  </si>
  <si>
    <t>12.20-12.50</t>
  </si>
  <si>
    <t>Решение систем неравенств с одной переменной.</t>
  </si>
  <si>
    <t xml:space="preserve">https://class.dist-tutor.info                                                </t>
  </si>
  <si>
    <t>Урок толерантности</t>
  </si>
  <si>
    <t>Скайп. В случае отсутствия связи посмотреть видеоурок и выполнить № 888, 889.</t>
  </si>
  <si>
    <t>упр 127- 128 стр.141</t>
  </si>
  <si>
    <t>Задание в письме в АСУ РСО. Выполнить и прислать на проверку в вк.</t>
  </si>
  <si>
    <t>вопросы 1-3, стр. 216</t>
  </si>
  <si>
    <t xml:space="preserve">При отсутствии связи:Учебник, стр.211-212, составление цитатного плана биографии М.Зощенко; чтение вслух  </t>
  </si>
  <si>
    <t>юный правовед</t>
  </si>
  <si>
    <t>уголовно-правовые отношения</t>
  </si>
  <si>
    <t>передача мяча,жонглирование мяча</t>
  </si>
  <si>
    <t>жонглирование мяча</t>
  </si>
  <si>
    <t>Информатика, Яхункин А.Д.</t>
  </si>
  <si>
    <t xml:space="preserve">Электронные таблицы и математическое моделирование </t>
  </si>
  <si>
    <t>ШКИД</t>
  </si>
  <si>
    <t>https://go.mywebinar.com/jrnm-vdkw-eghm-rzpd</t>
  </si>
  <si>
    <t xml:space="preserve">участие в конкурсах </t>
  </si>
  <si>
    <t xml:space="preserve">https://cochisirius.ru </t>
  </si>
  <si>
    <t>8.30.-9.00</t>
  </si>
  <si>
    <t>Английский язык Кудашова Л.Е.</t>
  </si>
  <si>
    <t>Климат</t>
  </si>
  <si>
    <t>Обобщение по теме "Урал"</t>
  </si>
  <si>
    <t>Выполнить задание в АСУ РСО и прислать на проверку.</t>
  </si>
  <si>
    <t>п. 56 Состав атомного ядра. Ядерные силы.</t>
  </si>
  <si>
    <t>https://youtu.be/Jsq2WoU42bY</t>
  </si>
  <si>
    <t>Повторение и обобщение темы "Служебные части речи".</t>
  </si>
  <si>
    <t>http://topdownloads.ru/watch/dzr-GXj7Q3w.htm</t>
  </si>
  <si>
    <t>выполнить упр.48 (1,2,3) и прислать на проверку.</t>
  </si>
  <si>
    <t>"Радуга"</t>
  </si>
  <si>
    <t>Русский язык в современном мире</t>
  </si>
  <si>
    <t>учебник теория п.221</t>
  </si>
  <si>
    <t>Мы за здоровый образ жизни</t>
  </si>
  <si>
    <t xml:space="preserve">составить сжатый конспект статьи </t>
  </si>
  <si>
    <t>Геометрия</t>
  </si>
  <si>
    <t>Повторение по теме "Четырехугольники"</t>
  </si>
  <si>
    <t>Решение задач с урока прислать на проверку.</t>
  </si>
  <si>
    <t>Решить задачи. Условие в письме в АСУ РСО.</t>
  </si>
  <si>
    <t>Литература Макарова Л.И.</t>
  </si>
  <si>
    <t xml:space="preserve">А.Т. Твардовский. Слово о поэте. Лирика. </t>
  </si>
  <si>
    <t>Алгебра, Яхункин А.Д.</t>
  </si>
  <si>
    <t>Учебник стр.214 - 227 прочитать проанализировать стихотворения</t>
  </si>
  <si>
    <t>прочитать стихотворение "Я убит подо Ржевом"</t>
  </si>
  <si>
    <t>Повторение передач и бросков мяча</t>
  </si>
  <si>
    <t>Первая русская революция</t>
  </si>
  <si>
    <t>https://go.mywebinar.com/bdmk-dswv-zjpd-jxfn</t>
  </si>
  <si>
    <t>п. 30 прочитать,причины, предпосылки революции письменно</t>
  </si>
  <si>
    <t>ППП</t>
  </si>
  <si>
    <t>Современный рынок труда.</t>
  </si>
  <si>
    <t>Познакомиться с презентацией «Ярмарка профессий» по ссылке https://disk.yandex.ru/client/disk/Загрузки</t>
  </si>
  <si>
    <t>9ч 20</t>
  </si>
  <si>
    <t>Онлайн урок</t>
  </si>
  <si>
    <t xml:space="preserve">русский язык Макарова Л.И. </t>
  </si>
  <si>
    <t>проверочная работа</t>
  </si>
  <si>
    <t>через ZOOM в случае отсутствия связи: учебник-практика  стр 172-173, упр.403 письменно ответить на вопросы</t>
  </si>
  <si>
    <t>https://edu.skysmart.ru/student/xamadogevi</t>
  </si>
  <si>
    <t>ответы прислать на на стр. в контакте</t>
  </si>
  <si>
    <t>Химия</t>
  </si>
  <si>
    <t>Периодический закон Д.И. Менделеева.</t>
  </si>
  <si>
    <t xml:space="preserve">Баскетбол: совершенствование поворотов направо и налево в движении. </t>
  </si>
  <si>
    <t>Для тех кто не смог подключиться: п.44, стр.217,№1084,1085</t>
  </si>
  <si>
    <t>Иммитационные упражнения</t>
  </si>
  <si>
    <t>Посмотреть урок по ссылке https://yandex.ru/video/preview/?filmId=2317910909881073879&amp;text=видеоурок+по+теме+Периодический+закон+Д.И.+Менделеева.+8+класс Изучить § 50 и ответить на вопросы.</t>
  </si>
  <si>
    <t>изучить п.30</t>
  </si>
  <si>
    <t>основные события по датам написать</t>
  </si>
  <si>
    <t>Многообразие пресмыкающихся.</t>
  </si>
  <si>
    <t>п. 57 Энергия связи. Дефект масс.</t>
  </si>
  <si>
    <t xml:space="preserve">Скайп. В случае отсутствия связи посмотреть видеоурок по ссылке, записать в тетрадь определения и формулы. </t>
  </si>
  <si>
    <t xml:space="preserve">п. 57 прочитать, выполнить задание в АСУ РСО и прислать на проверку. </t>
  </si>
  <si>
    <t>https://youtu.be/0aNfuoiU8Jg</t>
  </si>
  <si>
    <t>Посмотреть урок по ссылке https://resh.edu.ru/subject/lesson/2112/main/ Прочитать в учебнике и составить список пресмыкающихся.</t>
  </si>
  <si>
    <t>Стр.200-207</t>
  </si>
  <si>
    <t>Задание в письме в АСУ РСО.</t>
  </si>
  <si>
    <t>Решение заданий с урока прислать в вк на проверку.</t>
  </si>
  <si>
    <t xml:space="preserve">Предыстория информатики. История ЭВМ, программного обеспечения и ИКТ. </t>
  </si>
  <si>
    <t>§ 50, упр. 1-3 и тест на с. 176.</t>
  </si>
  <si>
    <t>https://go.mywebinar.com/tpsn-wqmp-lpvc-eqnt</t>
  </si>
  <si>
    <t>Отправить презентацию по почте: yad1@Live.ru, или в ВК: https://vk.com/id68648967</t>
  </si>
  <si>
    <t>Проведение интенсивного комплекса упражнений типа зарядки. Учебно-тренировочные игры 3х3. Медленный бег до 4 мин</t>
  </si>
  <si>
    <t>Для тех кто не смог подключится: создать презентацию на тему "Предыстория информатики. История ЭВМ, программного обеспечения и ИКТ. "</t>
  </si>
  <si>
    <t>история</t>
  </si>
  <si>
    <t>Внутренняя и внешняя политика Павла 1</t>
  </si>
  <si>
    <t>История формирования сообществ живых организмов.</t>
  </si>
  <si>
    <t>Правила игры в стритбол (игра в одно кольцо)</t>
  </si>
  <si>
    <t>https://yandex.ru/video/preview/?filmId=9061243213030420305&amp;text=видеоурок%20История%20формирования%20сообществ%20живых%20организмов.</t>
  </si>
  <si>
    <t>УК Черчение</t>
  </si>
  <si>
    <t>п.15.1-15.2 Анализ графического состава изображений. Деление окружности на равные части.</t>
  </si>
  <si>
    <t>Прочитать п.15.1-15.2 стр.98-101</t>
  </si>
  <si>
    <t>начертить в тетради окружности и разделить их на три, четыре, пять равных частей.</t>
  </si>
  <si>
    <t xml:space="preserve"> п.24 вопросы и задания к параграфу в. 6,7 письменно</t>
  </si>
  <si>
    <t>история самарского края</t>
  </si>
  <si>
    <t>Изучить §48, ответить на вопросы письменно.</t>
  </si>
  <si>
    <t>Возникновение и развитие крупнейших сел Самарского края</t>
  </si>
  <si>
    <t>Теорема о вписанном угле.</t>
  </si>
  <si>
    <t>Изучить п.15. Устно ответить на вопросы в тексте</t>
  </si>
  <si>
    <t>Скайп. В случае отсутствия связи посмотреть видеоурок  и выполнить № 654, 655, 656.</t>
  </si>
  <si>
    <t xml:space="preserve"> Решение этих номеров прислать на проверку.</t>
  </si>
  <si>
    <t>Мой выбор</t>
  </si>
  <si>
    <t>Профессиональное резюме</t>
  </si>
  <si>
    <t>https://youtu.be/eMXoYnPdRMw</t>
  </si>
  <si>
    <t>Проверочная работа</t>
  </si>
  <si>
    <t>Мощность. Единицы мощности.</t>
  </si>
  <si>
    <t>Выполнить задания по ссылке</t>
  </si>
  <si>
    <t>Мир на экране : здесь и сейчас.</t>
  </si>
  <si>
    <t>Нарисовать на тему "Мир в моем представлении"</t>
  </si>
  <si>
    <t>Завершить рисунок.</t>
  </si>
  <si>
    <t>Из п.56 записать в тетрадь определения и формулы. посмотреть видеоурок по ссылке, решить упр.31 (1,2)</t>
  </si>
  <si>
    <t>9ч 20мин</t>
  </si>
  <si>
    <t>Повторение и обобщение изученного</t>
  </si>
  <si>
    <t>Прочитать п.56 упр.31 (3,4) прислать на проверку вконтакте.</t>
  </si>
  <si>
    <t>1 - 15 варианты решить 1 вариант на выбор.ответы , изложение и сочинение на почту учителю</t>
  </si>
  <si>
    <t>https://youtu.be/n9P1CGfHwPo</t>
  </si>
  <si>
    <t>п. 58 Деление ядер урана. Цепная реакция.</t>
  </si>
  <si>
    <t>https://vk.com/video-193843248_456239028</t>
  </si>
  <si>
    <t>Развитие промышленности и трудовой подвиг сельчан</t>
  </si>
  <si>
    <t>п.58 читать, выполнить задание в АСУ РСО и прислать на проверку.</t>
  </si>
  <si>
    <t>Экономика семьи</t>
  </si>
  <si>
    <t>Обобщающий урок по разделу "Западный макрорегион"</t>
  </si>
  <si>
    <t>Повторить п. 35-53.</t>
  </si>
  <si>
    <t>Домашняя работа П. 14, стр. 118 «В классе и дома» № 1, 2 на основе их рассчитать семейный бюджет.</t>
  </si>
  <si>
    <t>Уголовно-правовые отношения</t>
  </si>
  <si>
    <t>прочитать параграф</t>
  </si>
  <si>
    <t>Природные комплексы Дальнего Востока.</t>
  </si>
  <si>
    <t>вопросы к документу письменно</t>
  </si>
  <si>
    <t>п. 49 читать</t>
  </si>
  <si>
    <t>Ответить письменно на вопрос 3 стр.247 (по плану стр.298) и прислать на проверку.</t>
  </si>
  <si>
    <t>Учебник: п. 44, стр. 218, №1088, 1089</t>
  </si>
  <si>
    <t>п. 61 Магнитное поле Земли.</t>
  </si>
  <si>
    <t>Решение задач.</t>
  </si>
  <si>
    <t>Скайп. В случае отсутствия связи посмотреть видео по ссылке</t>
  </si>
  <si>
    <t>п. 61 прочитать, выполнить задание в АСУ РСО и прислать на проверку.</t>
  </si>
  <si>
    <t>https://youtu.be/0wB_F0lTGd4</t>
  </si>
  <si>
    <t>Решить В-253 на сайте Ларина и решение прислать на проверку в течение дня.</t>
  </si>
  <si>
    <t>Учебник: п. 44, стр. 218, №1090, 1091</t>
  </si>
  <si>
    <t>Контрольная работа по теме "Служебные части речи"</t>
  </si>
  <si>
    <t>https://edu.skysmart.ru/student/puxafodopu</t>
  </si>
  <si>
    <t>Задание в письме в АСУ РСО. Выполнить и прислать на проверку в вк. Решение № 891 тоже прислать на контроль.</t>
  </si>
  <si>
    <t>Математика в быту</t>
  </si>
  <si>
    <t>Текстовые задачи.</t>
  </si>
  <si>
    <t>Выполнить №891.</t>
  </si>
  <si>
    <t>Повторить сведения о служебных частях речи.</t>
  </si>
  <si>
    <t>11ч10мин</t>
  </si>
  <si>
    <t>предложения в вводными словами  и словосочетаниями</t>
  </si>
  <si>
    <t>Стихотворения о Родине, родной природе Брюсова, Есенина, Рубцова, Заболоцкого.</t>
  </si>
  <si>
    <t>теория п. 199 практика упр. 417, 420</t>
  </si>
  <si>
    <t>Выучить наизусть одно стихотворение-прислать голосовое сообщение</t>
  </si>
  <si>
    <t>Совершенствование учебного материала по баскетболу</t>
  </si>
  <si>
    <t>Беговые упражнения. Выполнить задание (тест) с АСУ. Ответы прислать в ВК</t>
  </si>
  <si>
    <t>Торможение, его виды и значение.</t>
  </si>
  <si>
    <t>https://resh.edu.ru/subject/lesson/2474/main/</t>
  </si>
  <si>
    <t>Бросок в прыжке</t>
  </si>
  <si>
    <t>Прыжковые упражнения</t>
  </si>
  <si>
    <t>Вопр. 9,10 на стр. 241</t>
  </si>
  <si>
    <t>ЭОР онлайн подключение</t>
  </si>
  <si>
    <t>Политические реформы</t>
  </si>
  <si>
    <t>Слово в драматическом произведении</t>
  </si>
  <si>
    <t>Функциональная грамотность (Финансовая грамотность)</t>
  </si>
  <si>
    <t>Расходы семьи. Бюджет семьи</t>
  </si>
  <si>
    <t>Повторить литературоведческие термины</t>
  </si>
  <si>
    <t>заполнить таблицу "Государственная дума (1 и 2): дата, состав,председатель,избирательный закон, решения принятые думой</t>
  </si>
  <si>
    <t>Металлы. КР</t>
  </si>
  <si>
    <t>Зайти в АСУ РСО, по тексту выполнить контрольную работу.</t>
  </si>
  <si>
    <t>Занимательный английский</t>
  </si>
  <si>
    <t>Уимблдонский теннисный турнир</t>
  </si>
  <si>
    <t>Россия в системе международных отношений</t>
  </si>
  <si>
    <t>11ч 10</t>
  </si>
  <si>
    <t>литература</t>
  </si>
  <si>
    <t>А.Т. Твардовский "Я убит подо Ржевом"</t>
  </si>
  <si>
    <t>анализ стихотворения</t>
  </si>
  <si>
    <t xml:space="preserve">Онлайн подключение </t>
  </si>
  <si>
    <t>Периодическая таблица химических элементов.</t>
  </si>
  <si>
    <t>Пути получения образования</t>
  </si>
  <si>
    <t>https://yandex.ru/video/preview/?filmId=60974847019346632&amp;text</t>
  </si>
  <si>
    <t>упр 6 стр 155</t>
  </si>
  <si>
    <t>Обобщающий урок по теме "Северная Америка".</t>
  </si>
  <si>
    <t>Повторить раздел "Северная Америка"</t>
  </si>
  <si>
    <t>Выполнить задание в АСУ РСО (см. сообщение) и прислать на проверку вконтакте.</t>
  </si>
  <si>
    <t>§51, ответить на вопросы письменно</t>
  </si>
  <si>
    <t xml:space="preserve"> Построение треугольника по трем элементам. </t>
  </si>
  <si>
    <t>Грин Тим</t>
  </si>
  <si>
    <t>https://go.mywebinar.com/nldt-nbxl-bmcp-tkwm</t>
  </si>
  <si>
    <t>Некоторые направления агроэкологической деятельности человека</t>
  </si>
  <si>
    <t>Повторение бросков и передач</t>
  </si>
  <si>
    <t>АСУ РСО</t>
  </si>
  <si>
    <t>Бег 5 мин. Выполнить тест. Задание в АСУ</t>
  </si>
  <si>
    <t>Учебник: стр. 86, №272, №273</t>
  </si>
  <si>
    <t>Скайп. В случае отсутствия связи посмотреть видеоурок и выполнить апрельский вариант 9.</t>
  </si>
  <si>
    <t>Решение В-9 прислать в вк на контроль.</t>
  </si>
  <si>
    <t>ЭОР,  онлайн поключение</t>
  </si>
  <si>
    <t>Распределение доходов</t>
  </si>
  <si>
    <t>Техника стартов</t>
  </si>
  <si>
    <t>Выполнить задания в презентации</t>
  </si>
  <si>
    <t>М.А. Булгаков. Слово о писателе. "Собачье сердце"</t>
  </si>
  <si>
    <t>прочитать повесть "Собачье сердце"</t>
  </si>
  <si>
    <t>Анализ контрольной работы по теме "Служебные части речи"</t>
  </si>
  <si>
    <t>УК Культура речи</t>
  </si>
  <si>
    <t>подготовка к ОГЭ</t>
  </si>
  <si>
    <t>Задание в письме в АСУ РСО. Выполнить и прислать на проверку в вк.  Решение № 892, 893, 894 тоже прислать на контроль.</t>
  </si>
  <si>
    <t>1 вариант на выбор, ответы на почту учителю</t>
  </si>
  <si>
    <t>Выполнить № 892, 893, 894.</t>
  </si>
  <si>
    <t>ОБЖ</t>
  </si>
  <si>
    <t>Государственная политика противодействия наркотизму.</t>
  </si>
  <si>
    <t>Со стороны виднее</t>
  </si>
  <si>
    <t>Основные особенности строительных чертежей.</t>
  </si>
  <si>
    <t>Прочитать п.38</t>
  </si>
  <si>
    <t>Выполнить задание 68 стр.183. Начертить в тетради рис. 237 (а), масштаб 2:1.</t>
  </si>
  <si>
    <t>Творческий проект</t>
  </si>
  <si>
    <t>Класс Птицы.</t>
  </si>
  <si>
    <t>Изучить в учебнике стр.208-212, письменно ответить на 1-ый и 2-ой вопросы, сделать коллекцию перьев (надписи к перьям и частям пера смотри на стр.209).</t>
  </si>
  <si>
    <t>Пересказ прочитанного</t>
  </si>
  <si>
    <t>Обводка в мини-футболе</t>
  </si>
  <si>
    <t>с.208-212, вопросы 1-2.</t>
  </si>
  <si>
    <t>https://yandex.ru/video/search?text=занятия%20по%20мини%20футболу&amp;path=wizard&amp;parent-reqid=1587137928762340-605146027038980668314146-production-app-host-man-web-yp-309&amp;filmId=3893050851204730924</t>
  </si>
  <si>
    <t>п. 62 Действия магнитного поля  на проводник с током. Электрический двигатель.</t>
  </si>
  <si>
    <t>https://youtu.be/eSAk2uPukPs</t>
  </si>
  <si>
    <t>УК информационная безопасность</t>
  </si>
  <si>
    <t xml:space="preserve">Выполнение и защита индивидуальных и групповых проектов </t>
  </si>
  <si>
    <t>https://go.mywebinar.com/xghp-kdxm-jwds-xqdb</t>
  </si>
  <si>
    <t>повторить главу 3, выполнить "Проверь себя" стр.185 и прислать на проверку.</t>
  </si>
  <si>
    <t>9.40-10.10.</t>
  </si>
  <si>
    <t>Телефон доверия</t>
  </si>
  <si>
    <t>Для тех кто не смог подключится: создать презентацию на тему "Вирусы и мобильный телефон"</t>
  </si>
  <si>
    <t xml:space="preserve">Вконтакте (весь класс) https://class.dist-tutor.info/room.php </t>
  </si>
  <si>
    <t>Упр 36,37 стр 108</t>
  </si>
  <si>
    <t>мини-футбол</t>
  </si>
  <si>
    <t>Передача мяча</t>
  </si>
  <si>
    <t>https://docs.google.com/spreadsheets/d/1zp77bvS-4e6FE3Nccf62IXh8NCPu6QbA2Fybk13i8Vo/edit#gid=442476868&amp;range=F66https://docs.google.com/spreadsheets/d/1zp77bvS-4e6FE3Nccf62IXh8NCPu6QbA2Fybk13i8Vo/edit#gid=442476868&amp;range=F66</t>
  </si>
  <si>
    <t>8.00-8.30</t>
  </si>
  <si>
    <t>Экологические проблемы и пути их решения</t>
  </si>
  <si>
    <t>8.50-9.20</t>
  </si>
  <si>
    <t>Мой дом — мой образ жизни.</t>
  </si>
  <si>
    <t>Нарисовать дом, в котором ты живешь.</t>
  </si>
  <si>
    <t xml:space="preserve">Решение задач с помощью систем уравнений. </t>
  </si>
  <si>
    <t>https://go.mywebinar.com/txsr-twnm-gspt-lmsv</t>
  </si>
  <si>
    <t>Индивидуальные, групповые,командные тактические действия в нападении и в защите</t>
  </si>
  <si>
    <t>Общественная мысль, публицистика, литература</t>
  </si>
  <si>
    <t>изучить https://infourok.ru/prezentaciya-po-istorii-rossii-na-temu-obschestvennaya-misl-publicistika-literatura-pressa-vek-k-uchebniku-pod-red-a-v-torkunova-1589133.html  при отсуствии соединения</t>
  </si>
  <si>
    <t xml:space="preserve">литература </t>
  </si>
  <si>
    <t>Проблема истинного и ложного патриотизма в романе Л.Н. Толстого "Война и мир"</t>
  </si>
  <si>
    <t>Учебник: изучить п. 45, стр. 219-220, №1099,1100</t>
  </si>
  <si>
    <t>заполнить таблицу к уроку</t>
  </si>
  <si>
    <t>10.30-11.00</t>
  </si>
  <si>
    <t>Уравнение tg t = a.</t>
  </si>
  <si>
    <t>Скайп. В случае отсутствия связи посмотреть видеоурок и выполнить № 607, 608, 609.</t>
  </si>
  <si>
    <t>Выполнить задания, условие в письме в АСУ РСО и прислать на проверку. Решение № 607, 608, 609 тоже прислать на контроль.</t>
  </si>
  <si>
    <t>Размножение плодовых растений.</t>
  </si>
  <si>
    <t>Виды размножения растений. Заготовка побегов для черенкования. https://yandex.ru/video/preview/?filmId=2262728353459772237&amp;text</t>
  </si>
  <si>
    <t>Выполнить № 660, 661.</t>
  </si>
  <si>
    <t>Гражданско-процессуальное право</t>
  </si>
  <si>
    <t>записать стадии гражданского процесса с коммент.</t>
  </si>
  <si>
    <t>Лирические и героические песни в годы Великой Отечественной войны.</t>
  </si>
  <si>
    <t>С родителями вместе размножить яблоню (или другое растение)</t>
  </si>
  <si>
    <t>Электроемкость конденсатора.</t>
  </si>
  <si>
    <t>п. 91 читать, записать определения и формулы в тетрадь. Решить задачу 1 стр. 420</t>
  </si>
  <si>
    <t>п. 91, решить задачи 3,4 и прислать на проверку.</t>
  </si>
  <si>
    <t>Астрономия</t>
  </si>
  <si>
    <t>п. 24 Переменные и нестационарные звезды.</t>
  </si>
  <si>
    <t>https://youtu.be/uCGKuxPlOys</t>
  </si>
  <si>
    <t>Симфония №3  Й. Гайдана</t>
  </si>
  <si>
    <t>В случае отсутствия связи: учебник стр.175-187</t>
  </si>
  <si>
    <t>Здорово жить</t>
  </si>
  <si>
    <t>Час общения «Спешите делать добро».</t>
  </si>
  <si>
    <t>Просмотреть видео, познакомится с учебным материалом</t>
  </si>
  <si>
    <t>8.30-9.00</t>
  </si>
  <si>
    <t xml:space="preserve"> Он лайн подключение</t>
  </si>
  <si>
    <t>Создание нового робота</t>
  </si>
  <si>
    <t>Биологические ритмы. Сон, его значение. Гигиена сна.</t>
  </si>
  <si>
    <t>https://resh.edu.ru/subject/lesson/2490/main/</t>
  </si>
  <si>
    <t>упр 107 стр 123</t>
  </si>
  <si>
    <t>Компьютерный практикум. Создание Web-сайта на заданную тему-проект.</t>
  </si>
  <si>
    <t>https://go.mywebinar.com/jdqz-xgvp-qjnv-wkcs</t>
  </si>
  <si>
    <t>С.241-244, вопр.1, 3, 6, 9, 11, 13 письменно</t>
  </si>
  <si>
    <t>Репродуктивное здоровье - составляющая здоровья человека и общества</t>
  </si>
  <si>
    <t>Кто не смог подключится: Личные сайты. Доработать сайт прошлого урока по теме "75 лет Победы"</t>
  </si>
  <si>
    <t>Пирамида.</t>
  </si>
  <si>
    <t>Решить задачи, условие в письме в АСУ РСО.</t>
  </si>
  <si>
    <t>конспект по данной теме</t>
  </si>
  <si>
    <t>Решение задач прислать на проверку.</t>
  </si>
  <si>
    <t>Лабораторная работа № 9. «Измерение электроемкости конденсатора».</t>
  </si>
  <si>
    <t>https://youtu.be/JSe22zQEjlk</t>
  </si>
  <si>
    <t>Ягодные культуры: посадка и уход.</t>
  </si>
  <si>
    <t>Посмотреть видеоурок о посадке ягодных кустарников https://www.youtube.com/watch?v=6lbP5hLUdE4</t>
  </si>
  <si>
    <t>Общественные движения в первой половине 19 в. Восстание декабристов</t>
  </si>
  <si>
    <t>Прочитать параграф</t>
  </si>
  <si>
    <t>Сравнительная таблица(сходства и различия) Южное и Северное общество</t>
  </si>
  <si>
    <t>УК Культура устной речи</t>
  </si>
  <si>
    <t>Решение заданий ЕГЭ</t>
  </si>
  <si>
    <t>С родителями вместе проверить ягодники в саду, запланировать посадку.</t>
  </si>
  <si>
    <t>ответы на почту учителя</t>
  </si>
  <si>
    <t>Скайп. В случае отсутствия связи посмотреть видеоурок и выполнить № 898, 899, 900.</t>
  </si>
  <si>
    <t>Задание в письме в АСУ РСО. Выполнить и прислать на проверку в вк. Решение № 898, 899, 900 тоже прислать на контроль.</t>
  </si>
  <si>
    <t>основы творчества</t>
  </si>
  <si>
    <t>работа над сочинением по роману</t>
  </si>
  <si>
    <t>материалы учебника и интернета</t>
  </si>
  <si>
    <t>Примеры из прошлого</t>
  </si>
  <si>
    <t>Учебник упр 40-41 стр 109</t>
  </si>
  <si>
    <t>упр 42 стр 109</t>
  </si>
  <si>
    <t>физическая культура Петров А.А.</t>
  </si>
  <si>
    <t>Теория чисел</t>
  </si>
  <si>
    <t>УК Биология</t>
  </si>
  <si>
    <t>Задачи с числами.</t>
  </si>
  <si>
    <t>Генетика пола.</t>
  </si>
  <si>
    <t>https://resh.edu.ru/subject/lesson/4755/main/118832/</t>
  </si>
  <si>
    <t>§29 с.197-203, вопр.1-7, з.1-2 с.202-203.</t>
  </si>
  <si>
    <t>Решение заданий ЕГЭ.</t>
  </si>
  <si>
    <t>Скайп. В случае отсутствия связи решить В-13 на сайте Решу ЕГЭ. Каждый свой уровень.</t>
  </si>
  <si>
    <t>Решение 13 варианта прислать на контроль в течение дня.</t>
  </si>
  <si>
    <t xml:space="preserve">Зачет. Защита проекта </t>
  </si>
  <si>
    <t xml:space="preserve"> Личные сайты. Доработать сайт прошлого урока по теме "75 лет Победы"</t>
  </si>
  <si>
    <t>Выслать ссылку на сайт.</t>
  </si>
  <si>
    <t>10.40.-11.10</t>
  </si>
  <si>
    <t>развитие ФГ</t>
  </si>
  <si>
    <t>Мир возможностей: путешествие как способ познать мир</t>
  </si>
  <si>
    <t>выполнение заданий к тексту ФГ</t>
  </si>
  <si>
    <t>Повторение  футбольных упражнений</t>
  </si>
  <si>
    <t>упр 1,3 стр 128</t>
  </si>
  <si>
    <t xml:space="preserve">обществознание </t>
  </si>
  <si>
    <t>п. 92 Соединения конденсаторов.</t>
  </si>
  <si>
    <t>Политическое поведение</t>
  </si>
  <si>
    <t>Скайп. В случае отсутствия связи посмотреть видеоурок (перейти по ссылке), записать определения и формулы в тетрадь. Решить задачи 1, 2 стр.424</t>
  </si>
  <si>
    <t>п. 92 читать, решить задачи 3,4 стр. 424 и прислать на проверку.</t>
  </si>
  <si>
    <t>https://youtu.be/8bAeAPP08nE</t>
  </si>
  <si>
    <t>Формы политического поведения с примерами</t>
  </si>
  <si>
    <t>Гражданский процесс</t>
  </si>
  <si>
    <t>Расписание уроков 1 класса</t>
  </si>
  <si>
    <t>примеры гражданского дела</t>
  </si>
  <si>
    <t>№ урока</t>
  </si>
  <si>
    <t>Сдающие ЕГЭ - решать задания ЕГЭ.</t>
  </si>
  <si>
    <t>Пн</t>
  </si>
  <si>
    <t>Решить задачи Рымкевич № 365, 378, 393 и прислать на проверку.</t>
  </si>
  <si>
    <t>Решить уравнения, условие в письме в АСУ РСО и прислать на проверку.  Решение № 610, 611 тоже прислать на контроль.</t>
  </si>
  <si>
    <t>Вт</t>
  </si>
  <si>
    <t>Ср</t>
  </si>
  <si>
    <t>Чт</t>
  </si>
  <si>
    <t>Пт</t>
  </si>
  <si>
    <t>Выполнить № 610, 611</t>
  </si>
  <si>
    <t>Российская Федерация: новые рубежи</t>
  </si>
  <si>
    <t xml:space="preserve">вконтакте (весь класс)  https://ppt4web.ru/istorija/velikie-ljudi-veka.html https://class.dist-tutor.info/room.php   При отсутствии связи изучить презентацию самостоятельно </t>
  </si>
  <si>
    <t>Математика плюс</t>
  </si>
  <si>
    <t>Многоугольники. Площади фигур.</t>
  </si>
  <si>
    <t>литературное чтение</t>
  </si>
  <si>
    <t>для сдающих ЕГЭ изучить презентацию. Для остальных прочитать параграф.</t>
  </si>
  <si>
    <t>Скайп. В случае отсутствия связи посмотреть видеоуроки.</t>
  </si>
  <si>
    <t>Будущее города и села</t>
  </si>
  <si>
    <t>лит чтение</t>
  </si>
  <si>
    <t xml:space="preserve">лит чтение </t>
  </si>
  <si>
    <t>упр 17 стр 128; упр 22 стр 130 - по выбору</t>
  </si>
  <si>
    <t>Проектная деятельность Утина Л.И.</t>
  </si>
  <si>
    <t>Оформление паспорта социального проекта.</t>
  </si>
  <si>
    <t>русский яз</t>
  </si>
  <si>
    <t>https://kmc23.ru/img/1/1.pdf</t>
  </si>
  <si>
    <t>Скайп. В случае отсутствия связи выполнить № 612.</t>
  </si>
  <si>
    <t>Решить уравнения, условие в письме в АСУ РСО и прислать на проверку.  Решение № 612 тоже прислать на контроль.</t>
  </si>
  <si>
    <t>Подготовить презентацию.</t>
  </si>
  <si>
    <t>Решение тригонометрических уравнений.</t>
  </si>
  <si>
    <t>УК игры на развитие логики</t>
  </si>
  <si>
    <t>Глагол как часть речи</t>
  </si>
  <si>
    <t>решить задания егэ по теме</t>
  </si>
  <si>
    <t>Онлайн занятия</t>
  </si>
  <si>
    <t>Решение задач ЕГЭ.</t>
  </si>
  <si>
    <t>Решить задачи, условие в письме в АСУ РСО,</t>
  </si>
  <si>
    <t>Решение задач прислать на проверку в течение дня.</t>
  </si>
  <si>
    <t xml:space="preserve">Теоретические основы информатики </t>
  </si>
  <si>
    <t>https://go.mywebinar.com/etjk-vjsd-zvjn-znqv</t>
  </si>
  <si>
    <t>Литература. Утина Л.И.</t>
  </si>
  <si>
    <t>А. И. Солженицын Страницы жизни и творчества.</t>
  </si>
  <si>
    <t>https://discordapp.com/</t>
  </si>
  <si>
    <t>Расписание уроков 2 класса</t>
  </si>
  <si>
    <t>п. 93 Энергия электростатического поля.</t>
  </si>
  <si>
    <t>Стр.395, вопрос 3 (мини-сочинение)</t>
  </si>
  <si>
    <t>https://youtu.be/IweyrmowsJE</t>
  </si>
  <si>
    <t>При отсутствии связи:учебник, стр.322-394</t>
  </si>
  <si>
    <t>п. 93 читать, решить задачи 1,2 стр.427</t>
  </si>
  <si>
    <t>Известные программы для школьников  за рубежом</t>
  </si>
  <si>
    <t>Учебник упр 14 стр 131</t>
  </si>
  <si>
    <t>упр 16-17 стр 132 стр</t>
  </si>
  <si>
    <t xml:space="preserve">Практическая работа № 18 «Решение задачи оптимального планирования». </t>
  </si>
  <si>
    <t>английский яз</t>
  </si>
  <si>
    <t>Я и моя профессия</t>
  </si>
  <si>
    <t>Современный рынок труда и его требования к профессионалу</t>
  </si>
  <si>
    <t>https://drive.google.com/open?id=1hZmudccsBXr1buOalnGVcA37L8qchv9q</t>
  </si>
  <si>
    <t>Расписание уроков 3 класса</t>
  </si>
  <si>
    <t xml:space="preserve">Литературное чтение </t>
  </si>
  <si>
    <t>Причины устойчивости экосистем.</t>
  </si>
  <si>
    <t>https://resh.edu.ru/subject/lesson/4953/main/105426/</t>
  </si>
  <si>
    <t>УК Химия</t>
  </si>
  <si>
    <t>Синтетические полимеры. Конденсационные полимеры. Пенопласты</t>
  </si>
  <si>
    <t>https://resh.edu.ru/subject/lesson/6095/main/150826/</t>
  </si>
  <si>
    <t>Расписание уроков 4 класса</t>
  </si>
  <si>
    <t>§ 26, ответить на вопросы письменно</t>
  </si>
  <si>
    <t>НОСЖ         Утина Л.И.</t>
  </si>
  <si>
    <t>ДЗ. §42, 43, пр.6,7, с.198.</t>
  </si>
  <si>
    <t>Святые семейства. Святые покровители семьи.</t>
  </si>
  <si>
    <t>Учебная игра</t>
  </si>
  <si>
    <t>ОРКСЭ</t>
  </si>
  <si>
    <t>Рассказ о жизни святого покровителя семьи.</t>
  </si>
  <si>
    <t>лит. чтение</t>
  </si>
  <si>
    <t>Неметаллы. КР</t>
  </si>
  <si>
    <t>Выполнить задания из АСУ РСО</t>
  </si>
  <si>
    <t>Решение задач №258 и № 259 прислать на проверку.</t>
  </si>
  <si>
    <t>Решить задачи № 258, 259.</t>
  </si>
  <si>
    <t>Итоги правления Александра 1</t>
  </si>
  <si>
    <t>изучить презентацию</t>
  </si>
  <si>
    <t>9.00 -9.30</t>
  </si>
  <si>
    <t>Герои романа Толстого "Война и мир" в эпилоге.</t>
  </si>
  <si>
    <t>учебник литературы раздел Л.Н. Толстой</t>
  </si>
  <si>
    <t>заполнить таблицу.</t>
  </si>
  <si>
    <t>Объемная плотность энергии электростатического поля.</t>
  </si>
  <si>
    <t>Скайп. В случае отсутствия связи прочитать п. 93, записать определения и формулы в тетрадь. Решить задачу 5 стр.427.</t>
  </si>
  <si>
    <t>Матренин двор». Тип героя-праведника. А.Солженицын</t>
  </si>
  <si>
    <t>http://vk.com/video591210615_456239020</t>
  </si>
  <si>
    <t>выполнить из учебника тест "Проверь себя" стр.429-430 и прислать на проверку.</t>
  </si>
  <si>
    <t>ЭК Физика</t>
  </si>
  <si>
    <t>Решение задач на первый закон термодинамики</t>
  </si>
  <si>
    <t>Задание в АСУ РСО</t>
  </si>
  <si>
    <t>Задание 5, стр.395 (письменно)</t>
  </si>
  <si>
    <t>Расписание уроков для 5 класса</t>
  </si>
  <si>
    <t>Скайп. В случае отсутствия связи решить В-12 на сайте Решу ЕГЭ. Каждый свой уровень.</t>
  </si>
  <si>
    <t>Решение 12 варианта  прислать на контроль в течение дня.</t>
  </si>
  <si>
    <t>Современная Россия .Личности</t>
  </si>
  <si>
    <t>Сб</t>
  </si>
  <si>
    <t>сочинение по роману Толстого "Война и мир"</t>
  </si>
  <si>
    <t>Поключение через ZOOM работа над темой сочинения, подбор и обработка материала к сочинению</t>
  </si>
  <si>
    <t>чистовик учителю на почту.</t>
  </si>
  <si>
    <t>Оказание первой помощи при отравлении угарным газом</t>
  </si>
  <si>
    <t>Физ. культура</t>
  </si>
  <si>
    <t>УК Рас ист Сам кр</t>
  </si>
  <si>
    <t>онлайн подкючение</t>
  </si>
  <si>
    <t>Теоретические основы информатики</t>
  </si>
  <si>
    <t>https://drive.google.com/open?id=1xntprRcjNseR2mxWw3o1RVNZyoH2qYKH</t>
  </si>
  <si>
    <t>Для сдающих ЕГЭ 10 заданий по ссылке</t>
  </si>
  <si>
    <t>Выслать решённый тест</t>
  </si>
  <si>
    <t>УК информатика</t>
  </si>
  <si>
    <t>ИП</t>
  </si>
  <si>
    <t>Корректировка работ.</t>
  </si>
  <si>
    <t>Корректировка проекта с учетом рекомендаций.</t>
  </si>
  <si>
    <t>Молекулярная структура вещества. Молекулярно-кинетическая теория идеального газа</t>
  </si>
  <si>
    <t>Повторить раздел МКТ по ссылке</t>
  </si>
  <si>
    <t>Решить задачи Рымкевич № 476,482,494 и прислать на проверку.</t>
  </si>
  <si>
    <t>https://youtu.be/hVczxZzIfLU</t>
  </si>
  <si>
    <t>УК тайны языка</t>
  </si>
  <si>
    <t>Хобби-сайты</t>
  </si>
  <si>
    <t>упр 23 стр 131</t>
  </si>
  <si>
    <t>Расписание уроков для 6 класса</t>
  </si>
  <si>
    <t>Сложное синтаксическое целое и абзац.</t>
  </si>
  <si>
    <t>https://infourok.ru/prezentaciya-po-russkomu-yaziku-slozhnoe-sintaksicheskoe-celoe-abzac-period-1531699.html</t>
  </si>
  <si>
    <t>Синонимия разных типов сложного предложения.</t>
  </si>
  <si>
    <t>УК геог. Сам.обл</t>
  </si>
  <si>
    <t>Обществознание</t>
  </si>
  <si>
    <t>Влияние человека на экосистемы.</t>
  </si>
  <si>
    <t>Расписание уроков для 7 класса</t>
  </si>
  <si>
    <t>https://resh.edu.ru/subject/lesson/5499/main/132030/</t>
  </si>
  <si>
    <t>Изучить §27</t>
  </si>
  <si>
    <t>11-15 заданий</t>
  </si>
  <si>
    <t>УК Русс.словесн</t>
  </si>
  <si>
    <t>Решить В-310 (№1-№12) на сайте Ларина. Для сдающих базу-решить №1-9. Вариант появится в сб.Работы прислать строго до 27.04 (пн), не позже.</t>
  </si>
  <si>
    <t>УК Информ.безоп</t>
  </si>
  <si>
    <t>Расписание уроков для 8 класса</t>
  </si>
  <si>
    <t>Выполнить 7 задания по теме "Производная и первообразная" на Решу ЕГЭ.</t>
  </si>
  <si>
    <t>А. И. Солженицын "Один день Ивана Денисовича"</t>
  </si>
  <si>
    <t>Вопросы 2-4, стр.395</t>
  </si>
  <si>
    <t>Стр.</t>
  </si>
  <si>
    <t>УК теория чисел</t>
  </si>
  <si>
    <t>Скайп. В случае отсутствия связи решить задачи, условие в письме в АСУ РСО.</t>
  </si>
  <si>
    <t>УК Русс.словесн.</t>
  </si>
  <si>
    <t>УК черчение</t>
  </si>
  <si>
    <t>Физическая культура Петров А.А.</t>
  </si>
  <si>
    <t>Термодинамика. Механические волны. Акустика.</t>
  </si>
  <si>
    <t>Скайп. В случае отсутствия связи повторить основные понятия и формулы по ссылке</t>
  </si>
  <si>
    <t>Решить задачи Рымкевич №620, 646, 650 и прислать на проверку.</t>
  </si>
  <si>
    <t>https://youtu.be/WDcWmR58CJo</t>
  </si>
  <si>
    <t>Расписание уроков для 9 класса</t>
  </si>
  <si>
    <t>электив Биология</t>
  </si>
  <si>
    <t>Взаимодействие аллельных и неаллельных генов.</t>
  </si>
  <si>
    <t>Практикум «Решение задач на взаимодействие генов»</t>
  </si>
  <si>
    <t>Прямые и плоскости в пространстве.</t>
  </si>
  <si>
    <t>УК Культ. речи</t>
  </si>
  <si>
    <t>ППП КНИ</t>
  </si>
  <si>
    <t>Электив "Русский язык"</t>
  </si>
  <si>
    <t>Рассуждение.</t>
  </si>
  <si>
    <t>УК Матем. в быту</t>
  </si>
  <si>
    <t>На сайте Захарьиной выполнить тест № 28</t>
  </si>
  <si>
    <t>Расписание уроков для 10 класса</t>
  </si>
  <si>
    <t>Индивид. проект</t>
  </si>
  <si>
    <t>Элект. Культ. уст. р</t>
  </si>
  <si>
    <t>Элект математика</t>
  </si>
  <si>
    <t>Элект. физика</t>
  </si>
  <si>
    <t>Расписание уроков для 11 класса</t>
  </si>
  <si>
    <t>Мысли великих о дружбе</t>
  </si>
  <si>
    <t>Учебник упр 47,48 стр 137</t>
  </si>
  <si>
    <t>упр 49.51. 52 стр 138</t>
  </si>
  <si>
    <t>«Сравнение экосистем и агроценоза»</t>
  </si>
  <si>
    <t>Выполнить практическую работу (см. в АСУ)</t>
  </si>
  <si>
    <t>Элект физ/биол/общ</t>
  </si>
  <si>
    <t>Стресс и его воздействие на человека</t>
  </si>
  <si>
    <t>https://multiurok.ru/files/striess-i-iegho-vliianiie-na-orghanizm-chielovieka.html</t>
  </si>
  <si>
    <t>НОСЖ</t>
  </si>
  <si>
    <t>Элект. математика</t>
  </si>
  <si>
    <t>Элект. рус.язык</t>
  </si>
  <si>
    <t>Проект. деятельн</t>
  </si>
  <si>
    <t>конспект по данному уроку</t>
  </si>
  <si>
    <t>Мустафаева Г.Д.</t>
  </si>
  <si>
    <t>ВатсАпп89034984906</t>
  </si>
  <si>
    <t>Рамазанова Х.И.</t>
  </si>
  <si>
    <t>ВатсАпп89034293415</t>
  </si>
  <si>
    <t>Керимова Д.М.</t>
  </si>
  <si>
    <t>ВатсАпп 89640168077эл. почта dzariatkerimova@gmail.com</t>
  </si>
  <si>
    <t>Эмиргамзаева Х.Д.</t>
  </si>
  <si>
    <t>ВатсАпп89894460712 hemirgamzaeva@gmail.com</t>
  </si>
  <si>
    <t>Омарова Р.Р.</t>
  </si>
  <si>
    <t>ВатсАпп 89064468975 эл. почта rimmaomarova906@qmail.com</t>
  </si>
  <si>
    <t>ВатсАпп 89886515352, эл. почта renaomarova5@gmail.com</t>
  </si>
  <si>
    <t>Омарова Р.М.</t>
  </si>
  <si>
    <t>Керимова И.Н.</t>
  </si>
  <si>
    <t xml:space="preserve">ВатсАпп 89898706899эл. почта - ilgamakerimova30@gmail.com                        </t>
  </si>
  <si>
    <t>Джамалова А.А.</t>
  </si>
  <si>
    <t xml:space="preserve">ВатсАпп89673907580, эл.почта - anzira.abdulmanafova949gmail@mail.ru. </t>
  </si>
  <si>
    <t>Эмиргамзаева К.С.</t>
  </si>
  <si>
    <t>эл. почта - klara201283@gmail.com                             вайбер или ватсап 89887987055</t>
  </si>
  <si>
    <t>Мустафаев А.М.</t>
  </si>
  <si>
    <t>Гасанов Г.Д.</t>
  </si>
  <si>
    <t>тел. 89034984906</t>
  </si>
  <si>
    <t>Тел. 89094867214</t>
  </si>
</sst>
</file>

<file path=xl/styles.xml><?xml version="1.0" encoding="utf-8"?>
<styleSheet xmlns="http://schemas.openxmlformats.org/spreadsheetml/2006/main">
  <numFmts count="1">
    <numFmt numFmtId="164" formatCode="dd\.mm\.yyyy"/>
  </numFmts>
  <fonts count="139">
    <font>
      <sz val="10"/>
      <color rgb="FF000000"/>
      <name val="Arial"/>
    </font>
    <font>
      <b/>
      <sz val="12"/>
      <color rgb="FF0077CC"/>
      <name val="Roboto"/>
    </font>
    <font>
      <sz val="10"/>
      <name val="Arial"/>
    </font>
    <font>
      <b/>
      <sz val="10"/>
      <color rgb="FF0077CC"/>
      <name val="Roboto"/>
    </font>
    <font>
      <b/>
      <sz val="12"/>
      <color theme="1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sz val="12"/>
      <color theme="1"/>
      <name val="Arial"/>
    </font>
    <font>
      <i/>
      <sz val="12"/>
      <color theme="1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sz val="14"/>
      <color rgb="FF333333"/>
      <name val="Arial"/>
    </font>
    <font>
      <sz val="12"/>
      <color rgb="FF000000"/>
      <name val="Arial"/>
    </font>
    <font>
      <sz val="12"/>
      <color rgb="FF333333"/>
      <name val="Arial"/>
    </font>
    <font>
      <u/>
      <sz val="10"/>
      <color rgb="FF0000FF"/>
      <name val="Arial"/>
    </font>
    <font>
      <u/>
      <sz val="14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1155CC"/>
      <name val="Arial"/>
    </font>
    <font>
      <u/>
      <sz val="12"/>
      <color rgb="FF0000FF"/>
      <name val="Arial"/>
    </font>
    <font>
      <b/>
      <sz val="14"/>
      <color rgb="FF262626"/>
      <name val="Arial"/>
    </font>
    <font>
      <sz val="12"/>
      <name val="Arial"/>
    </font>
    <font>
      <u/>
      <sz val="12"/>
      <color rgb="FF0000FF"/>
      <name val="Arial"/>
    </font>
    <font>
      <sz val="12"/>
      <color rgb="FF111111"/>
      <name val="Arial"/>
    </font>
    <font>
      <u/>
      <sz val="14"/>
      <color rgb="FF3D85C6"/>
      <name val="Arial"/>
    </font>
    <font>
      <sz val="12"/>
      <color rgb="FF333333"/>
      <name val="Arial"/>
    </font>
    <font>
      <sz val="14"/>
      <color rgb="FF262626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sz val="12"/>
      <color rgb="FF0000FF"/>
      <name val="Arial"/>
    </font>
    <font>
      <u/>
      <sz val="12"/>
      <color rgb="FF0000FF"/>
      <name val="Arial"/>
    </font>
    <font>
      <u/>
      <sz val="12"/>
      <color theme="4"/>
      <name val="Arial"/>
    </font>
    <font>
      <u/>
      <sz val="12"/>
      <color rgb="FF0000FF"/>
      <name val="Arial"/>
    </font>
    <font>
      <u/>
      <sz val="14"/>
      <color rgb="FF262626"/>
      <name val="Arial"/>
    </font>
    <font>
      <u/>
      <sz val="12"/>
      <color rgb="FF0000FF"/>
      <name val="Arial"/>
    </font>
    <font>
      <sz val="12"/>
      <color rgb="FF4285F4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b/>
      <sz val="10"/>
      <color theme="1"/>
      <name val="Arial"/>
    </font>
    <font>
      <u/>
      <sz val="12"/>
      <color rgb="FF0000FF"/>
      <name val="Arial"/>
    </font>
    <font>
      <b/>
      <u/>
      <sz val="12"/>
      <color rgb="FF0000FF"/>
      <name val="Arial"/>
    </font>
    <font>
      <b/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sz val="12"/>
      <color rgb="FF000000"/>
      <name val="Arial"/>
    </font>
    <font>
      <u/>
      <sz val="12"/>
      <color rgb="FF4285F4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sz val="14"/>
      <color rgb="FF111111"/>
      <name val="Arial"/>
    </font>
    <font>
      <sz val="14"/>
      <color theme="1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sz val="12"/>
      <color theme="4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b/>
      <sz val="12"/>
      <color rgb="FF000000"/>
      <name val="Arial"/>
    </font>
    <font>
      <u/>
      <sz val="12"/>
      <color rgb="FF0000FF"/>
      <name val="Arial"/>
    </font>
    <font>
      <sz val="12"/>
      <color rgb="FF383838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sz val="10"/>
      <color theme="1"/>
      <name val="Arial"/>
    </font>
    <font>
      <u/>
      <sz val="12"/>
      <color rgb="FF0000FF"/>
      <name val="Arial"/>
    </font>
    <font>
      <sz val="12"/>
      <color rgb="FF000000"/>
      <name val="Roboto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6FA8DC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sz val="10"/>
      <color theme="1"/>
      <name val="Arial"/>
    </font>
    <font>
      <sz val="12"/>
      <color rgb="FF3C78D8"/>
      <name val="Arial"/>
    </font>
    <font>
      <u/>
      <sz val="12"/>
      <color rgb="FF000000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00"/>
      <name val="Arial"/>
    </font>
    <font>
      <u/>
      <sz val="12"/>
      <color rgb="FF3D85C6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1"/>
      <color rgb="FF0000FF"/>
      <name val="Arial"/>
    </font>
    <font>
      <u/>
      <sz val="12"/>
      <color rgb="FF0000FF"/>
      <name val="Arial"/>
    </font>
    <font>
      <sz val="12"/>
      <color rgb="FF3D85C6"/>
      <name val="Arial"/>
    </font>
    <font>
      <sz val="12"/>
      <name val="Arial"/>
    </font>
    <font>
      <sz val="12"/>
      <color rgb="FF0077CC"/>
      <name val="Arial"/>
    </font>
    <font>
      <u/>
      <sz val="12"/>
      <color rgb="FF0000FF"/>
      <name val="Arial"/>
    </font>
    <font>
      <u/>
      <sz val="12"/>
      <color rgb="FF3D85C6"/>
      <name val="Arial"/>
    </font>
    <font>
      <sz val="12"/>
      <color rgb="FF303030"/>
      <name val="Arial"/>
    </font>
    <font>
      <u/>
      <sz val="12"/>
      <color rgb="FF000000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3D85C6"/>
      <name val="Arial"/>
    </font>
    <font>
      <u/>
      <sz val="12"/>
      <color rgb="FF0000FF"/>
      <name val="Arial"/>
    </font>
    <font>
      <u/>
      <sz val="11"/>
      <color rgb="FF0000FF"/>
      <name val="Calibri"/>
    </font>
    <font>
      <u/>
      <sz val="12"/>
      <color rgb="FF0000FF"/>
      <name val="Arial"/>
    </font>
    <font>
      <u/>
      <sz val="12"/>
      <color rgb="FF0000FF"/>
      <name val="Arial"/>
    </font>
    <font>
      <sz val="11"/>
      <color theme="1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1"/>
      <color rgb="FF0000FF"/>
      <name val="Calibri"/>
    </font>
    <font>
      <u/>
      <sz val="12"/>
      <color rgb="FF0000FF"/>
      <name val="Arial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6AA84F"/>
        <bgColor rgb="FF6AA84F"/>
      </patternFill>
    </fill>
    <fill>
      <patternFill patternType="solid">
        <fgColor rgb="FFD6E3BC"/>
        <bgColor rgb="FFD6E3BC"/>
      </patternFill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rgb="FFE6B8AF"/>
        <bgColor rgb="FFE6B8AF"/>
      </patternFill>
    </fill>
    <fill>
      <patternFill patternType="solid">
        <fgColor rgb="FFB6D7A8"/>
        <bgColor rgb="FFB6D7A8"/>
      </patternFill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A4C2F4"/>
        <bgColor rgb="FFA4C2F4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FFFFFF"/>
      </bottom>
      <diagonal/>
    </border>
    <border>
      <left style="medium">
        <color rgb="FF000000"/>
      </left>
      <right style="medium">
        <color rgb="FF000000"/>
      </right>
      <top style="thin">
        <color rgb="FFFFFFFF"/>
      </top>
      <bottom style="medium">
        <color rgb="FF000000"/>
      </bottom>
      <diagonal/>
    </border>
  </borders>
  <cellStyleXfs count="1">
    <xf numFmtId="0" fontId="0" fillId="0" borderId="0"/>
  </cellStyleXfs>
  <cellXfs count="526">
    <xf numFmtId="0" fontId="0" fillId="0" borderId="0" xfId="0" applyFont="1" applyAlignment="1"/>
    <xf numFmtId="0" fontId="3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7" fillId="3" borderId="0" xfId="0" applyFont="1" applyFill="1" applyAlignment="1">
      <alignment wrapText="1"/>
    </xf>
    <xf numFmtId="0" fontId="8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4" fillId="3" borderId="0" xfId="0" applyFont="1" applyFill="1" applyAlignment="1"/>
    <xf numFmtId="0" fontId="7" fillId="0" borderId="4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3" borderId="0" xfId="0" applyFont="1" applyFill="1"/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164" fontId="4" fillId="3" borderId="0" xfId="0" applyNumberFormat="1" applyFont="1" applyFill="1" applyAlignment="1"/>
    <xf numFmtId="0" fontId="5" fillId="2" borderId="9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7" fillId="3" borderId="5" xfId="0" applyFont="1" applyFill="1" applyBorder="1" applyAlignment="1">
      <alignment horizontal="left" vertical="top"/>
    </xf>
    <xf numFmtId="0" fontId="7" fillId="0" borderId="13" xfId="0" applyFont="1" applyBorder="1" applyAlignment="1">
      <alignment horizontal="center"/>
    </xf>
    <xf numFmtId="0" fontId="5" fillId="2" borderId="4" xfId="0" applyFont="1" applyFill="1" applyBorder="1" applyAlignment="1">
      <alignment horizontal="left" vertical="top" wrapText="1"/>
    </xf>
    <xf numFmtId="0" fontId="7" fillId="0" borderId="14" xfId="0" applyFont="1" applyBorder="1" applyAlignment="1">
      <alignment vertical="center"/>
    </xf>
    <xf numFmtId="0" fontId="7" fillId="0" borderId="4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wrapText="1"/>
    </xf>
    <xf numFmtId="0" fontId="7" fillId="0" borderId="18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1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7" fillId="0" borderId="4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center" wrapText="1"/>
    </xf>
    <xf numFmtId="0" fontId="5" fillId="2" borderId="4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center" wrapText="1"/>
    </xf>
    <xf numFmtId="0" fontId="7" fillId="0" borderId="4" xfId="0" applyFont="1" applyBorder="1" applyAlignment="1"/>
    <xf numFmtId="0" fontId="7" fillId="0" borderId="0" xfId="0" applyFont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4" fillId="2" borderId="4" xfId="0" applyFont="1" applyFill="1" applyBorder="1" applyAlignment="1"/>
    <xf numFmtId="0" fontId="4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left"/>
    </xf>
    <xf numFmtId="0" fontId="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18" fillId="0" borderId="4" xfId="0" applyFont="1" applyBorder="1" applyAlignment="1">
      <alignment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4" fillId="0" borderId="4" xfId="0" applyFont="1" applyBorder="1" applyAlignment="1">
      <alignment horizontal="left" vertical="top" wrapText="1"/>
    </xf>
    <xf numFmtId="20" fontId="7" fillId="0" borderId="4" xfId="0" applyNumberFormat="1" applyFont="1" applyBorder="1" applyAlignment="1">
      <alignment horizontal="center" wrapText="1"/>
    </xf>
    <xf numFmtId="0" fontId="20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1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3" borderId="5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 wrapText="1"/>
    </xf>
    <xf numFmtId="0" fontId="23" fillId="0" borderId="4" xfId="0" applyFont="1" applyBorder="1" applyAlignment="1"/>
    <xf numFmtId="0" fontId="7" fillId="0" borderId="14" xfId="0" applyFont="1" applyBorder="1" applyAlignment="1">
      <alignment horizontal="center" wrapText="1"/>
    </xf>
    <xf numFmtId="0" fontId="7" fillId="0" borderId="20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/>
    </xf>
    <xf numFmtId="0" fontId="7" fillId="0" borderId="21" xfId="0" applyFont="1" applyBorder="1" applyAlignment="1">
      <alignment horizontal="center" wrapText="1"/>
    </xf>
    <xf numFmtId="0" fontId="24" fillId="0" borderId="4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0" fontId="7" fillId="0" borderId="31" xfId="0" applyFont="1" applyBorder="1" applyAlignment="1">
      <alignment horizontal="center" wrapText="1"/>
    </xf>
    <xf numFmtId="0" fontId="7" fillId="4" borderId="4" xfId="0" applyFont="1" applyFill="1" applyBorder="1" applyAlignment="1">
      <alignment horizontal="left" vertical="top" wrapText="1"/>
    </xf>
    <xf numFmtId="0" fontId="7" fillId="0" borderId="7" xfId="0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27" fillId="4" borderId="4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28" fillId="0" borderId="4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4" borderId="4" xfId="0" applyFont="1" applyFill="1" applyBorder="1" applyAlignment="1">
      <alignment wrapText="1"/>
    </xf>
    <xf numFmtId="0" fontId="29" fillId="4" borderId="1" xfId="0" applyFont="1" applyFill="1" applyBorder="1" applyAlignment="1">
      <alignment horizontal="center" wrapText="1"/>
    </xf>
    <xf numFmtId="0" fontId="30" fillId="4" borderId="4" xfId="0" applyFont="1" applyFill="1" applyBorder="1" applyAlignment="1">
      <alignment horizontal="left" vertical="top" wrapText="1"/>
    </xf>
    <xf numFmtId="0" fontId="31" fillId="0" borderId="4" xfId="0" applyFont="1" applyBorder="1" applyAlignment="1"/>
    <xf numFmtId="0" fontId="32" fillId="0" borderId="4" xfId="0" applyFont="1" applyBorder="1" applyAlignment="1">
      <alignment wrapText="1"/>
    </xf>
    <xf numFmtId="0" fontId="29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0" xfId="0" applyFont="1" applyBorder="1" applyAlignment="1"/>
    <xf numFmtId="0" fontId="7" fillId="0" borderId="4" xfId="0" applyFont="1" applyBorder="1" applyAlignment="1"/>
    <xf numFmtId="0" fontId="33" fillId="2" borderId="1" xfId="0" applyFont="1" applyFill="1" applyBorder="1" applyAlignment="1">
      <alignment horizontal="center" vertical="center" wrapText="1"/>
    </xf>
    <xf numFmtId="0" fontId="34" fillId="0" borderId="4" xfId="0" applyFont="1" applyBorder="1" applyAlignment="1">
      <alignment wrapText="1"/>
    </xf>
    <xf numFmtId="0" fontId="35" fillId="0" borderId="20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wrapText="1"/>
    </xf>
    <xf numFmtId="0" fontId="37" fillId="0" borderId="4" xfId="0" applyFont="1" applyBorder="1" applyAlignment="1">
      <alignment horizontal="left" vertical="top" wrapText="1"/>
    </xf>
    <xf numFmtId="0" fontId="7" fillId="2" borderId="4" xfId="0" applyFont="1" applyFill="1" applyBorder="1" applyAlignment="1"/>
    <xf numFmtId="0" fontId="7" fillId="0" borderId="4" xfId="0" applyFont="1" applyBorder="1" applyAlignment="1"/>
    <xf numFmtId="0" fontId="5" fillId="2" borderId="7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wrapText="1"/>
    </xf>
    <xf numFmtId="0" fontId="39" fillId="2" borderId="4" xfId="0" applyFont="1" applyFill="1" applyBorder="1" applyAlignment="1">
      <alignment wrapText="1"/>
    </xf>
    <xf numFmtId="0" fontId="7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/>
    </xf>
    <xf numFmtId="0" fontId="4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7" fillId="3" borderId="5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7" fillId="0" borderId="6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wrapText="1"/>
    </xf>
    <xf numFmtId="0" fontId="42" fillId="0" borderId="4" xfId="0" applyFont="1" applyBorder="1" applyAlignment="1">
      <alignment horizontal="center" vertical="center" wrapText="1"/>
    </xf>
    <xf numFmtId="0" fontId="43" fillId="2" borderId="4" xfId="0" applyFont="1" applyFill="1" applyBorder="1" applyAlignment="1"/>
    <xf numFmtId="0" fontId="7" fillId="0" borderId="4" xfId="0" applyFont="1" applyBorder="1" applyAlignment="1">
      <alignment vertical="top" wrapText="1"/>
    </xf>
    <xf numFmtId="0" fontId="7" fillId="0" borderId="0" xfId="0" applyFont="1" applyAlignment="1">
      <alignment horizontal="center" wrapText="1"/>
    </xf>
    <xf numFmtId="0" fontId="44" fillId="0" borderId="4" xfId="0" applyFont="1" applyBorder="1" applyAlignment="1">
      <alignment wrapText="1"/>
    </xf>
    <xf numFmtId="0" fontId="15" fillId="4" borderId="4" xfId="0" applyFont="1" applyFill="1" applyBorder="1" applyAlignment="1">
      <alignment horizontal="center" vertical="center" wrapText="1"/>
    </xf>
    <xf numFmtId="0" fontId="45" fillId="0" borderId="4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46" fillId="0" borderId="0" xfId="0" applyFont="1" applyAlignment="1">
      <alignment horizontal="left"/>
    </xf>
    <xf numFmtId="0" fontId="7" fillId="0" borderId="39" xfId="0" applyFont="1" applyBorder="1" applyAlignment="1">
      <alignment horizontal="center" wrapText="1"/>
    </xf>
    <xf numFmtId="0" fontId="5" fillId="2" borderId="5" xfId="0" applyFont="1" applyFill="1" applyBorder="1" applyAlignment="1">
      <alignment horizontal="center" vertical="top" wrapText="1"/>
    </xf>
    <xf numFmtId="0" fontId="47" fillId="0" borderId="6" xfId="0" applyFont="1" applyBorder="1" applyAlignment="1">
      <alignment horizontal="center" wrapText="1"/>
    </xf>
    <xf numFmtId="0" fontId="15" fillId="0" borderId="4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49" fillId="0" borderId="4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50" fillId="0" borderId="0" xfId="0" applyFont="1" applyAlignment="1"/>
    <xf numFmtId="0" fontId="51" fillId="0" borderId="0" xfId="0" applyFont="1" applyAlignment="1">
      <alignment wrapText="1"/>
    </xf>
    <xf numFmtId="0" fontId="52" fillId="0" borderId="4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 vertical="top"/>
    </xf>
    <xf numFmtId="0" fontId="7" fillId="0" borderId="3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horizontal="center" vertical="top"/>
    </xf>
    <xf numFmtId="0" fontId="31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left" wrapText="1"/>
    </xf>
    <xf numFmtId="0" fontId="7" fillId="0" borderId="4" xfId="0" applyFont="1" applyBorder="1" applyAlignment="1">
      <alignment wrapText="1"/>
    </xf>
    <xf numFmtId="0" fontId="53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top" wrapText="1"/>
    </xf>
    <xf numFmtId="0" fontId="54" fillId="2" borderId="31" xfId="0" applyFont="1" applyFill="1" applyBorder="1" applyAlignment="1">
      <alignment horizontal="center" wrapText="1"/>
    </xf>
    <xf numFmtId="0" fontId="55" fillId="0" borderId="4" xfId="0" applyFont="1" applyBorder="1" applyAlignment="1">
      <alignment horizontal="center" wrapText="1"/>
    </xf>
    <xf numFmtId="0" fontId="56" fillId="4" borderId="21" xfId="0" applyFont="1" applyFill="1" applyBorder="1" applyAlignment="1">
      <alignment horizontal="center" vertical="center" wrapText="1"/>
    </xf>
    <xf numFmtId="0" fontId="57" fillId="0" borderId="7" xfId="0" applyFont="1" applyBorder="1" applyAlignment="1">
      <alignment horizontal="center" wrapText="1"/>
    </xf>
    <xf numFmtId="0" fontId="15" fillId="2" borderId="10" xfId="0" applyFont="1" applyFill="1" applyBorder="1" applyAlignment="1">
      <alignment horizontal="center" vertical="center" wrapText="1"/>
    </xf>
    <xf numFmtId="0" fontId="58" fillId="0" borderId="0" xfId="0" applyFont="1" applyAlignment="1"/>
    <xf numFmtId="0" fontId="7" fillId="4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59" fillId="0" borderId="4" xfId="0" applyFont="1" applyBorder="1" applyAlignment="1">
      <alignment horizontal="center" vertical="top" wrapText="1"/>
    </xf>
    <xf numFmtId="0" fontId="7" fillId="4" borderId="0" xfId="0" applyFont="1" applyFill="1" applyAlignment="1">
      <alignment horizontal="center" wrapText="1"/>
    </xf>
    <xf numFmtId="0" fontId="60" fillId="0" borderId="4" xfId="0" applyFont="1" applyBorder="1" applyAlignment="1">
      <alignment vertical="top" wrapText="1"/>
    </xf>
    <xf numFmtId="0" fontId="61" fillId="0" borderId="40" xfId="0" applyFont="1" applyBorder="1" applyAlignment="1">
      <alignment wrapText="1"/>
    </xf>
    <xf numFmtId="0" fontId="7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0" fontId="31" fillId="0" borderId="0" xfId="0" applyFont="1" applyAlignment="1">
      <alignment wrapText="1"/>
    </xf>
    <xf numFmtId="0" fontId="62" fillId="0" borderId="6" xfId="0" applyFont="1" applyBorder="1" applyAlignment="1">
      <alignment wrapText="1"/>
    </xf>
    <xf numFmtId="0" fontId="4" fillId="0" borderId="4" xfId="0" applyFont="1" applyBorder="1" applyAlignment="1">
      <alignment horizontal="left"/>
    </xf>
    <xf numFmtId="0" fontId="63" fillId="2" borderId="10" xfId="0" applyFont="1" applyFill="1" applyBorder="1" applyAlignment="1">
      <alignment vertical="top" wrapText="1"/>
    </xf>
    <xf numFmtId="0" fontId="7" fillId="2" borderId="10" xfId="0" applyFont="1" applyFill="1" applyBorder="1" applyAlignment="1">
      <alignment horizontal="center" vertical="top"/>
    </xf>
    <xf numFmtId="0" fontId="7" fillId="0" borderId="0" xfId="0" applyFont="1" applyAlignment="1"/>
    <xf numFmtId="0" fontId="7" fillId="0" borderId="20" xfId="0" applyFont="1" applyBorder="1" applyAlignment="1">
      <alignment wrapText="1"/>
    </xf>
    <xf numFmtId="0" fontId="64" fillId="4" borderId="6" xfId="0" applyFont="1" applyFill="1" applyBorder="1" applyAlignment="1">
      <alignment horizontal="left" vertical="top" wrapText="1"/>
    </xf>
    <xf numFmtId="0" fontId="37" fillId="0" borderId="7" xfId="0" applyFont="1" applyBorder="1" applyAlignment="1">
      <alignment horizontal="center" wrapText="1"/>
    </xf>
    <xf numFmtId="0" fontId="65" fillId="2" borderId="7" xfId="0" applyFont="1" applyFill="1" applyBorder="1" applyAlignment="1">
      <alignment horizontal="center"/>
    </xf>
    <xf numFmtId="0" fontId="66" fillId="0" borderId="6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wrapText="1"/>
    </xf>
    <xf numFmtId="0" fontId="67" fillId="0" borderId="7" xfId="0" applyFont="1" applyBorder="1" applyAlignment="1">
      <alignment horizontal="left" vertical="top" wrapText="1"/>
    </xf>
    <xf numFmtId="0" fontId="68" fillId="0" borderId="7" xfId="0" applyFont="1" applyBorder="1" applyAlignment="1">
      <alignment horizontal="center" vertical="center" wrapText="1"/>
    </xf>
    <xf numFmtId="0" fontId="69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29" fillId="0" borderId="4" xfId="0" applyFont="1" applyBorder="1" applyAlignment="1">
      <alignment horizontal="left" vertical="top"/>
    </xf>
    <xf numFmtId="0" fontId="70" fillId="0" borderId="3" xfId="0" applyFont="1" applyBorder="1" applyAlignment="1">
      <alignment horizontal="center"/>
    </xf>
    <xf numFmtId="0" fontId="29" fillId="0" borderId="4" xfId="0" applyFont="1" applyBorder="1" applyAlignment="1">
      <alignment horizontal="left" vertical="top" wrapText="1"/>
    </xf>
    <xf numFmtId="0" fontId="29" fillId="0" borderId="4" xfId="0" applyFont="1" applyBorder="1" applyAlignment="1">
      <alignment horizontal="center"/>
    </xf>
    <xf numFmtId="0" fontId="71" fillId="2" borderId="4" xfId="0" applyFont="1" applyFill="1" applyBorder="1" applyAlignment="1">
      <alignment wrapText="1"/>
    </xf>
    <xf numFmtId="0" fontId="31" fillId="2" borderId="4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72" fillId="2" borderId="30" xfId="0" applyFont="1" applyFill="1" applyBorder="1" applyAlignment="1">
      <alignment vertical="top" wrapText="1"/>
    </xf>
    <xf numFmtId="0" fontId="15" fillId="2" borderId="0" xfId="0" applyFont="1" applyFill="1" applyAlignment="1">
      <alignment wrapText="1"/>
    </xf>
    <xf numFmtId="0" fontId="73" fillId="0" borderId="4" xfId="0" applyFont="1" applyBorder="1" applyAlignment="1">
      <alignment horizontal="left" vertical="top" wrapText="1"/>
    </xf>
    <xf numFmtId="0" fontId="16" fillId="2" borderId="4" xfId="0" applyFont="1" applyFill="1" applyBorder="1" applyAlignment="1">
      <alignment wrapText="1"/>
    </xf>
    <xf numFmtId="0" fontId="7" fillId="0" borderId="4" xfId="0" applyFont="1" applyBorder="1" applyAlignment="1">
      <alignment horizontal="left" vertical="top"/>
    </xf>
    <xf numFmtId="0" fontId="69" fillId="2" borderId="12" xfId="0" applyFont="1" applyFill="1" applyBorder="1" applyAlignment="1">
      <alignment horizontal="center" vertical="top" wrapText="1"/>
    </xf>
    <xf numFmtId="0" fontId="69" fillId="2" borderId="4" xfId="0" applyFont="1" applyFill="1" applyBorder="1" applyAlignment="1">
      <alignment horizontal="center" vertical="top" wrapText="1"/>
    </xf>
    <xf numFmtId="0" fontId="69" fillId="2" borderId="9" xfId="0" applyFont="1" applyFill="1" applyBorder="1" applyAlignment="1">
      <alignment horizontal="center" vertical="top" wrapText="1"/>
    </xf>
    <xf numFmtId="0" fontId="34" fillId="0" borderId="17" xfId="0" applyFont="1" applyBorder="1" applyAlignment="1">
      <alignment wrapText="1"/>
    </xf>
    <xf numFmtId="0" fontId="74" fillId="0" borderId="4" xfId="0" applyFont="1" applyBorder="1" applyAlignment="1">
      <alignment horizontal="center" wrapText="1"/>
    </xf>
    <xf numFmtId="0" fontId="75" fillId="2" borderId="6" xfId="0" applyFont="1" applyFill="1" applyBorder="1" applyAlignment="1">
      <alignment vertical="center" wrapText="1"/>
    </xf>
    <xf numFmtId="0" fontId="76" fillId="2" borderId="0" xfId="0" applyFont="1" applyFill="1" applyAlignment="1">
      <alignment wrapText="1"/>
    </xf>
    <xf numFmtId="0" fontId="31" fillId="0" borderId="4" xfId="0" applyFont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0" borderId="11" xfId="0" applyFont="1" applyBorder="1" applyAlignment="1">
      <alignment horizontal="center" wrapText="1"/>
    </xf>
    <xf numFmtId="0" fontId="7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77" fillId="0" borderId="7" xfId="0" applyFont="1" applyBorder="1" applyAlignment="1">
      <alignment horizontal="center" wrapText="1"/>
    </xf>
    <xf numFmtId="0" fontId="29" fillId="0" borderId="7" xfId="0" applyFont="1" applyBorder="1" applyAlignment="1">
      <alignment horizontal="center" wrapText="1"/>
    </xf>
    <xf numFmtId="0" fontId="7" fillId="2" borderId="4" xfId="0" applyFont="1" applyFill="1" applyBorder="1" applyAlignment="1">
      <alignment vertical="top" wrapText="1"/>
    </xf>
    <xf numFmtId="0" fontId="78" fillId="0" borderId="6" xfId="0" applyFont="1" applyBorder="1" applyAlignment="1">
      <alignment horizontal="center" wrapText="1"/>
    </xf>
    <xf numFmtId="0" fontId="7" fillId="2" borderId="30" xfId="0" applyFont="1" applyFill="1" applyBorder="1" applyAlignment="1">
      <alignment horizontal="center" vertical="top"/>
    </xf>
    <xf numFmtId="0" fontId="60" fillId="0" borderId="4" xfId="0" applyFont="1" applyBorder="1" applyAlignment="1"/>
    <xf numFmtId="0" fontId="60" fillId="0" borderId="4" xfId="0" applyFont="1" applyBorder="1" applyAlignment="1">
      <alignment wrapText="1"/>
    </xf>
    <xf numFmtId="0" fontId="15" fillId="4" borderId="0" xfId="0" applyFont="1" applyFill="1" applyAlignment="1">
      <alignment wrapText="1"/>
    </xf>
    <xf numFmtId="0" fontId="60" fillId="2" borderId="4" xfId="0" applyFont="1" applyFill="1" applyBorder="1" applyAlignment="1">
      <alignment horizontal="center" vertical="top"/>
    </xf>
    <xf numFmtId="0" fontId="79" fillId="0" borderId="11" xfId="0" applyFont="1" applyBorder="1" applyAlignment="1">
      <alignment horizontal="center" wrapText="1"/>
    </xf>
    <xf numFmtId="0" fontId="80" fillId="0" borderId="6" xfId="0" applyFont="1" applyBorder="1" applyAlignment="1">
      <alignment horizontal="center" wrapText="1"/>
    </xf>
    <xf numFmtId="0" fontId="82" fillId="0" borderId="4" xfId="0" applyFont="1" applyBorder="1" applyAlignment="1">
      <alignment horizontal="center" vertical="top" wrapText="1"/>
    </xf>
    <xf numFmtId="0" fontId="83" fillId="4" borderId="0" xfId="0" applyFont="1" applyFill="1" applyAlignment="1">
      <alignment horizontal="left" vertical="top" wrapText="1"/>
    </xf>
    <xf numFmtId="0" fontId="7" fillId="0" borderId="6" xfId="0" applyFont="1" applyBorder="1" applyAlignment="1">
      <alignment horizontal="left" vertical="center" wrapText="1"/>
    </xf>
    <xf numFmtId="0" fontId="84" fillId="0" borderId="4" xfId="0" applyFont="1" applyBorder="1" applyAlignment="1">
      <alignment wrapText="1"/>
    </xf>
    <xf numFmtId="0" fontId="15" fillId="2" borderId="6" xfId="0" applyFont="1" applyFill="1" applyBorder="1" applyAlignment="1">
      <alignment horizontal="center"/>
    </xf>
    <xf numFmtId="0" fontId="85" fillId="0" borderId="6" xfId="0" applyFont="1" applyBorder="1" applyAlignment="1">
      <alignment horizontal="left" vertical="center" wrapText="1"/>
    </xf>
    <xf numFmtId="0" fontId="86" fillId="0" borderId="6" xfId="0" applyFont="1" applyBorder="1" applyAlignment="1">
      <alignment horizontal="center" vertical="center" wrapText="1"/>
    </xf>
    <xf numFmtId="0" fontId="88" fillId="0" borderId="4" xfId="0" applyFont="1" applyBorder="1" applyAlignment="1">
      <alignment horizontal="center"/>
    </xf>
    <xf numFmtId="0" fontId="7" fillId="2" borderId="0" xfId="0" applyFont="1" applyFill="1" applyAlignment="1">
      <alignment vertical="center"/>
    </xf>
    <xf numFmtId="0" fontId="89" fillId="0" borderId="4" xfId="0" applyFont="1" applyBorder="1" applyAlignment="1">
      <alignment horizontal="center"/>
    </xf>
    <xf numFmtId="0" fontId="15" fillId="4" borderId="0" xfId="0" applyFont="1" applyFill="1" applyAlignment="1">
      <alignment vertical="center" wrapText="1"/>
    </xf>
    <xf numFmtId="0" fontId="7" fillId="0" borderId="21" xfId="0" applyFont="1" applyBorder="1" applyAlignment="1">
      <alignment horizontal="center" wrapText="1"/>
    </xf>
    <xf numFmtId="0" fontId="15" fillId="0" borderId="4" xfId="0" applyFont="1" applyBorder="1" applyAlignment="1">
      <alignment horizontal="center" vertical="center" wrapText="1"/>
    </xf>
    <xf numFmtId="0" fontId="90" fillId="0" borderId="0" xfId="0" applyFont="1" applyAlignment="1">
      <alignment vertical="center"/>
    </xf>
    <xf numFmtId="0" fontId="91" fillId="0" borderId="6" xfId="0" applyFont="1" applyBorder="1" applyAlignment="1">
      <alignment horizontal="left" vertical="top" wrapText="1"/>
    </xf>
    <xf numFmtId="0" fontId="92" fillId="0" borderId="6" xfId="0" applyFont="1" applyBorder="1" applyAlignment="1">
      <alignment horizontal="center" wrapText="1"/>
    </xf>
    <xf numFmtId="0" fontId="94" fillId="0" borderId="7" xfId="0" applyFont="1" applyBorder="1" applyAlignment="1">
      <alignment horizontal="left" vertical="top" wrapText="1"/>
    </xf>
    <xf numFmtId="0" fontId="95" fillId="0" borderId="7" xfId="0" applyFont="1" applyBorder="1" applyAlignment="1">
      <alignment horizontal="center" wrapText="1"/>
    </xf>
    <xf numFmtId="0" fontId="93" fillId="0" borderId="0" xfId="0" applyFont="1" applyAlignment="1">
      <alignment horizontal="center"/>
    </xf>
    <xf numFmtId="0" fontId="93" fillId="0" borderId="4" xfId="0" applyFont="1" applyBorder="1" applyAlignment="1">
      <alignment horizontal="center" vertical="center"/>
    </xf>
    <xf numFmtId="0" fontId="96" fillId="0" borderId="4" xfId="0" applyFont="1" applyBorder="1" applyAlignment="1">
      <alignment horizontal="center" vertical="center" wrapText="1"/>
    </xf>
    <xf numFmtId="0" fontId="97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7" fillId="0" borderId="4" xfId="0" applyFont="1" applyBorder="1" applyAlignment="1">
      <alignment horizontal="left" vertical="top" wrapText="1"/>
    </xf>
    <xf numFmtId="0" fontId="9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99" fillId="0" borderId="4" xfId="0" applyFont="1" applyBorder="1" applyAlignment="1">
      <alignment vertical="center" wrapText="1"/>
    </xf>
    <xf numFmtId="0" fontId="101" fillId="0" borderId="4" xfId="0" applyFont="1" applyBorder="1" applyAlignment="1">
      <alignment vertical="center" wrapText="1"/>
    </xf>
    <xf numFmtId="0" fontId="102" fillId="0" borderId="6" xfId="0" applyFont="1" applyBorder="1" applyAlignment="1">
      <alignment horizontal="center" vertical="center" wrapText="1"/>
    </xf>
    <xf numFmtId="0" fontId="103" fillId="2" borderId="4" xfId="0" applyFont="1" applyFill="1" applyBorder="1" applyAlignment="1">
      <alignment horizontal="center" wrapText="1"/>
    </xf>
    <xf numFmtId="0" fontId="104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31" fillId="0" borderId="4" xfId="0" applyFont="1" applyBorder="1" applyAlignment="1">
      <alignment wrapText="1"/>
    </xf>
    <xf numFmtId="0" fontId="106" fillId="2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0" fillId="0" borderId="4" xfId="0" applyFont="1" applyBorder="1" applyAlignment="1">
      <alignment horizontal="center" vertical="center" wrapText="1"/>
    </xf>
    <xf numFmtId="0" fontId="59" fillId="0" borderId="4" xfId="0" applyFont="1" applyBorder="1" applyAlignment="1">
      <alignment vertical="center" wrapText="1"/>
    </xf>
    <xf numFmtId="0" fontId="107" fillId="0" borderId="6" xfId="0" applyFont="1" applyBorder="1" applyAlignment="1">
      <alignment horizontal="center" vertical="center" wrapText="1"/>
    </xf>
    <xf numFmtId="0" fontId="108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wrapText="1"/>
    </xf>
    <xf numFmtId="0" fontId="109" fillId="0" borderId="20" xfId="0" applyFont="1" applyBorder="1" applyAlignment="1">
      <alignment horizontal="center" vertical="center" wrapText="1"/>
    </xf>
    <xf numFmtId="0" fontId="110" fillId="0" borderId="7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111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2" fillId="0" borderId="0" xfId="0" applyFont="1" applyAlignment="1">
      <alignment wrapText="1"/>
    </xf>
    <xf numFmtId="0" fontId="11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5" fillId="2" borderId="4" xfId="0" applyFont="1" applyFill="1" applyBorder="1" applyAlignment="1">
      <alignment wrapText="1"/>
    </xf>
    <xf numFmtId="0" fontId="114" fillId="2" borderId="4" xfId="0" applyFont="1" applyFill="1" applyBorder="1" applyAlignment="1">
      <alignment wrapText="1"/>
    </xf>
    <xf numFmtId="0" fontId="115" fillId="0" borderId="4" xfId="0" applyFont="1" applyBorder="1" applyAlignment="1">
      <alignment wrapText="1"/>
    </xf>
    <xf numFmtId="0" fontId="116" fillId="2" borderId="4" xfId="0" applyFont="1" applyFill="1" applyBorder="1" applyAlignment="1">
      <alignment wrapText="1"/>
    </xf>
    <xf numFmtId="0" fontId="117" fillId="0" borderId="6" xfId="0" applyFont="1" applyBorder="1" applyAlignment="1">
      <alignment horizontal="center" vertical="center" wrapText="1"/>
    </xf>
    <xf numFmtId="0" fontId="118" fillId="0" borderId="4" xfId="0" applyFont="1" applyBorder="1" applyAlignment="1">
      <alignment horizontal="center" wrapText="1"/>
    </xf>
    <xf numFmtId="0" fontId="119" fillId="0" borderId="7" xfId="0" applyFont="1" applyBorder="1" applyAlignment="1">
      <alignment horizontal="center" vertical="center" wrapText="1"/>
    </xf>
    <xf numFmtId="0" fontId="120" fillId="2" borderId="4" xfId="0" applyFont="1" applyFill="1" applyBorder="1" applyAlignment="1">
      <alignment wrapText="1"/>
    </xf>
    <xf numFmtId="0" fontId="117" fillId="0" borderId="6" xfId="0" applyFont="1" applyBorder="1" applyAlignment="1">
      <alignment horizontal="left" vertical="top" wrapText="1"/>
    </xf>
    <xf numFmtId="0" fontId="93" fillId="0" borderId="4" xfId="0" applyFont="1" applyBorder="1"/>
    <xf numFmtId="0" fontId="93" fillId="0" borderId="3" xfId="0" applyFont="1" applyBorder="1"/>
    <xf numFmtId="0" fontId="121" fillId="2" borderId="7" xfId="0" applyFont="1" applyFill="1" applyBorder="1" applyAlignment="1">
      <alignment horizontal="left" wrapText="1"/>
    </xf>
    <xf numFmtId="0" fontId="7" fillId="0" borderId="0" xfId="0" applyFont="1" applyAlignment="1">
      <alignment wrapText="1"/>
    </xf>
    <xf numFmtId="0" fontId="31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 wrapText="1"/>
    </xf>
    <xf numFmtId="0" fontId="122" fillId="0" borderId="4" xfId="0" applyFont="1" applyBorder="1" applyAlignment="1">
      <alignment horizontal="center" vertical="center" wrapText="1"/>
    </xf>
    <xf numFmtId="0" fontId="117" fillId="4" borderId="6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24" fillId="0" borderId="4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126" fillId="0" borderId="7" xfId="0" applyFont="1" applyBorder="1" applyAlignment="1">
      <alignment wrapText="1"/>
    </xf>
    <xf numFmtId="0" fontId="127" fillId="0" borderId="11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128" fillId="0" borderId="20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129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horizontal="center" vertical="top" wrapText="1"/>
    </xf>
    <xf numFmtId="0" fontId="130" fillId="0" borderId="0" xfId="0" applyFont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43" xfId="0" applyFont="1" applyBorder="1" applyAlignment="1">
      <alignment horizontal="left" vertical="top" wrapText="1"/>
    </xf>
    <xf numFmtId="0" fontId="93" fillId="0" borderId="7" xfId="0" applyFont="1" applyBorder="1"/>
    <xf numFmtId="0" fontId="7" fillId="0" borderId="20" xfId="0" applyFont="1" applyBorder="1" applyAlignment="1">
      <alignment horizontal="center" wrapText="1"/>
    </xf>
    <xf numFmtId="0" fontId="7" fillId="2" borderId="10" xfId="0" applyFont="1" applyFill="1" applyBorder="1" applyAlignment="1">
      <alignment horizontal="center" vertical="top"/>
    </xf>
    <xf numFmtId="0" fontId="13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6" fillId="0" borderId="0" xfId="0" applyFont="1" applyAlignment="1">
      <alignment horizontal="center"/>
    </xf>
    <xf numFmtId="0" fontId="15" fillId="2" borderId="44" xfId="0" applyFont="1" applyFill="1" applyBorder="1" applyAlignment="1">
      <alignment horizontal="center" wrapText="1"/>
    </xf>
    <xf numFmtId="0" fontId="132" fillId="0" borderId="45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top"/>
    </xf>
    <xf numFmtId="0" fontId="4" fillId="0" borderId="3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15" fillId="6" borderId="35" xfId="0" applyFont="1" applyFill="1" applyBorder="1" applyAlignment="1">
      <alignment horizontal="center" vertical="top"/>
    </xf>
    <xf numFmtId="0" fontId="15" fillId="7" borderId="35" xfId="0" applyFont="1" applyFill="1" applyBorder="1" applyAlignment="1">
      <alignment horizontal="center" vertical="top"/>
    </xf>
    <xf numFmtId="0" fontId="15" fillId="8" borderId="35" xfId="0" applyFont="1" applyFill="1" applyBorder="1" applyAlignment="1">
      <alignment horizontal="center" vertical="top"/>
    </xf>
    <xf numFmtId="0" fontId="133" fillId="0" borderId="4" xfId="0" applyFont="1" applyBorder="1" applyAlignment="1">
      <alignment horizontal="left" vertical="center" wrapText="1"/>
    </xf>
    <xf numFmtId="0" fontId="15" fillId="8" borderId="35" xfId="0" applyFont="1" applyFill="1" applyBorder="1" applyAlignment="1">
      <alignment horizontal="center"/>
    </xf>
    <xf numFmtId="0" fontId="93" fillId="8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/>
    </xf>
    <xf numFmtId="0" fontId="15" fillId="7" borderId="35" xfId="0" applyFont="1" applyFill="1" applyBorder="1" applyAlignment="1">
      <alignment horizontal="center"/>
    </xf>
    <xf numFmtId="0" fontId="93" fillId="6" borderId="0" xfId="0" applyFont="1" applyFill="1" applyAlignment="1">
      <alignment horizontal="left" vertical="top"/>
    </xf>
    <xf numFmtId="0" fontId="15" fillId="6" borderId="35" xfId="0" applyFont="1" applyFill="1" applyBorder="1" applyAlignment="1">
      <alignment horizontal="center"/>
    </xf>
    <xf numFmtId="0" fontId="15" fillId="9" borderId="35" xfId="0" applyFont="1" applyFill="1" applyBorder="1" applyAlignment="1">
      <alignment horizontal="center" vertical="top"/>
    </xf>
    <xf numFmtId="0" fontId="93" fillId="7" borderId="0" xfId="0" applyFont="1" applyFill="1" applyAlignment="1">
      <alignment horizontal="left" vertical="top"/>
    </xf>
    <xf numFmtId="0" fontId="15" fillId="4" borderId="35" xfId="0" applyFont="1" applyFill="1" applyBorder="1" applyAlignment="1">
      <alignment horizontal="center" vertical="top"/>
    </xf>
    <xf numFmtId="0" fontId="15" fillId="4" borderId="35" xfId="0" applyFont="1" applyFill="1" applyBorder="1" applyAlignment="1">
      <alignment horizontal="center"/>
    </xf>
    <xf numFmtId="0" fontId="7" fillId="0" borderId="10" xfId="0" applyFont="1" applyBorder="1" applyAlignment="1">
      <alignment horizontal="left" vertical="center" wrapText="1"/>
    </xf>
    <xf numFmtId="0" fontId="134" fillId="0" borderId="0" xfId="0" applyFont="1" applyAlignment="1">
      <alignment wrapText="1"/>
    </xf>
    <xf numFmtId="0" fontId="135" fillId="2" borderId="4" xfId="0" applyFont="1" applyFill="1" applyBorder="1" applyAlignment="1">
      <alignment wrapText="1"/>
    </xf>
    <xf numFmtId="0" fontId="7" fillId="0" borderId="0" xfId="0" applyFont="1" applyAlignment="1"/>
    <xf numFmtId="0" fontId="7" fillId="4" borderId="35" xfId="0" applyFont="1" applyFill="1" applyBorder="1" applyAlignment="1">
      <alignment vertical="top"/>
    </xf>
    <xf numFmtId="0" fontId="7" fillId="0" borderId="4" xfId="0" applyFont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136" fillId="0" borderId="0" xfId="0" applyFont="1" applyAlignment="1">
      <alignment horizontal="center" vertical="center" wrapText="1"/>
    </xf>
    <xf numFmtId="0" fontId="15" fillId="10" borderId="35" xfId="0" applyFont="1" applyFill="1" applyBorder="1" applyAlignment="1">
      <alignment horizontal="center" vertical="top"/>
    </xf>
    <xf numFmtId="0" fontId="15" fillId="11" borderId="35" xfId="0" applyFont="1" applyFill="1" applyBorder="1" applyAlignment="1">
      <alignment horizontal="center" vertical="top"/>
    </xf>
    <xf numFmtId="0" fontId="15" fillId="12" borderId="35" xfId="0" applyFont="1" applyFill="1" applyBorder="1" applyAlignment="1">
      <alignment horizontal="center" vertical="top"/>
    </xf>
    <xf numFmtId="0" fontId="7" fillId="2" borderId="35" xfId="0" applyFont="1" applyFill="1" applyBorder="1" applyAlignment="1">
      <alignment horizontal="center" vertical="top"/>
    </xf>
    <xf numFmtId="0" fontId="7" fillId="0" borderId="35" xfId="0" applyFont="1" applyBorder="1" applyAlignment="1">
      <alignment horizontal="center"/>
    </xf>
    <xf numFmtId="0" fontId="7" fillId="0" borderId="35" xfId="0" applyFont="1" applyBorder="1" applyAlignment="1">
      <alignment horizontal="center" vertical="top"/>
    </xf>
    <xf numFmtId="0" fontId="4" fillId="4" borderId="0" xfId="0" applyFont="1" applyFill="1" applyAlignment="1"/>
    <xf numFmtId="0" fontId="7" fillId="4" borderId="0" xfId="0" applyFont="1" applyFill="1"/>
    <xf numFmtId="164" fontId="4" fillId="4" borderId="0" xfId="0" applyNumberFormat="1" applyFont="1" applyFill="1" applyAlignment="1"/>
    <xf numFmtId="0" fontId="15" fillId="11" borderId="35" xfId="0" applyFont="1" applyFill="1" applyBorder="1" applyAlignment="1">
      <alignment horizontal="center"/>
    </xf>
    <xf numFmtId="0" fontId="15" fillId="10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15" fillId="13" borderId="35" xfId="0" applyFont="1" applyFill="1" applyBorder="1" applyAlignment="1">
      <alignment horizontal="center" vertical="top"/>
    </xf>
    <xf numFmtId="0" fontId="137" fillId="0" borderId="0" xfId="0" applyFont="1" applyAlignment="1"/>
    <xf numFmtId="0" fontId="15" fillId="9" borderId="35" xfId="0" applyFont="1" applyFill="1" applyBorder="1" applyAlignment="1">
      <alignment horizontal="center"/>
    </xf>
    <xf numFmtId="0" fontId="31" fillId="2" borderId="0" xfId="0" applyFont="1" applyFill="1" applyAlignment="1"/>
    <xf numFmtId="0" fontId="15" fillId="14" borderId="35" xfId="0" applyFont="1" applyFill="1" applyBorder="1" applyAlignment="1">
      <alignment horizontal="center"/>
    </xf>
    <xf numFmtId="0" fontId="15" fillId="14" borderId="35" xfId="0" applyFont="1" applyFill="1" applyBorder="1" applyAlignment="1">
      <alignment horizontal="center" vertical="top"/>
    </xf>
    <xf numFmtId="0" fontId="15" fillId="13" borderId="35" xfId="0" applyFont="1" applyFill="1" applyBorder="1" applyAlignment="1">
      <alignment horizontal="center"/>
    </xf>
    <xf numFmtId="0" fontId="7" fillId="0" borderId="35" xfId="0" applyFont="1" applyBorder="1" applyAlignment="1">
      <alignment vertical="top"/>
    </xf>
    <xf numFmtId="0" fontId="29" fillId="0" borderId="4" xfId="0" applyFont="1" applyBorder="1" applyAlignment="1">
      <alignment horizontal="center" wrapText="1"/>
    </xf>
    <xf numFmtId="0" fontId="93" fillId="10" borderId="0" xfId="0" applyFont="1" applyFill="1" applyAlignment="1">
      <alignment horizontal="left" vertical="top"/>
    </xf>
    <xf numFmtId="0" fontId="15" fillId="15" borderId="35" xfId="0" applyFont="1" applyFill="1" applyBorder="1" applyAlignment="1">
      <alignment horizontal="center" vertical="top"/>
    </xf>
    <xf numFmtId="0" fontId="7" fillId="0" borderId="10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0" fontId="15" fillId="7" borderId="10" xfId="0" applyFont="1" applyFill="1" applyBorder="1" applyAlignment="1">
      <alignment horizontal="center" vertical="top"/>
    </xf>
    <xf numFmtId="0" fontId="15" fillId="15" borderId="10" xfId="0" applyFont="1" applyFill="1" applyBorder="1" applyAlignment="1">
      <alignment horizontal="center" vertical="top"/>
    </xf>
    <xf numFmtId="164" fontId="7" fillId="0" borderId="10" xfId="0" applyNumberFormat="1" applyFont="1" applyBorder="1" applyAlignment="1">
      <alignment vertical="top"/>
    </xf>
    <xf numFmtId="0" fontId="15" fillId="8" borderId="10" xfId="0" applyFont="1" applyFill="1" applyBorder="1" applyAlignment="1">
      <alignment horizontal="center"/>
    </xf>
    <xf numFmtId="0" fontId="15" fillId="9" borderId="10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 wrapText="1"/>
    </xf>
    <xf numFmtId="0" fontId="15" fillId="3" borderId="35" xfId="0" applyFont="1" applyFill="1" applyBorder="1" applyAlignment="1">
      <alignment horizontal="center" vertical="top"/>
    </xf>
    <xf numFmtId="0" fontId="60" fillId="0" borderId="0" xfId="0" applyFont="1" applyAlignment="1">
      <alignment wrapText="1"/>
    </xf>
    <xf numFmtId="0" fontId="93" fillId="15" borderId="0" xfId="0" applyFont="1" applyFill="1" applyAlignment="1">
      <alignment horizontal="left" vertical="top"/>
    </xf>
    <xf numFmtId="0" fontId="138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wrapText="1"/>
    </xf>
    <xf numFmtId="0" fontId="0" fillId="0" borderId="0" xfId="0" applyFont="1" applyAlignment="1"/>
    <xf numFmtId="164" fontId="4" fillId="3" borderId="0" xfId="0" applyNumberFormat="1" applyFont="1" applyFill="1" applyAlignment="1">
      <alignment wrapText="1"/>
    </xf>
    <xf numFmtId="0" fontId="7" fillId="0" borderId="31" xfId="0" applyFont="1" applyBorder="1" applyAlignment="1">
      <alignment vertical="center"/>
    </xf>
    <xf numFmtId="0" fontId="2" fillId="0" borderId="21" xfId="0" applyFont="1" applyBorder="1"/>
    <xf numFmtId="0" fontId="7" fillId="0" borderId="5" xfId="0" applyFont="1" applyBorder="1" applyAlignment="1">
      <alignment horizontal="center" vertical="center"/>
    </xf>
    <xf numFmtId="0" fontId="2" fillId="0" borderId="32" xfId="0" applyFont="1" applyBorder="1"/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7" fillId="0" borderId="14" xfId="0" applyFont="1" applyBorder="1" applyAlignment="1">
      <alignment vertical="center"/>
    </xf>
    <xf numFmtId="0" fontId="7" fillId="0" borderId="6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horizontal="center" wrapText="1"/>
    </xf>
    <xf numFmtId="0" fontId="22" fillId="0" borderId="6" xfId="0" applyFont="1" applyBorder="1" applyAlignment="1">
      <alignment horizontal="center" wrapText="1"/>
    </xf>
    <xf numFmtId="0" fontId="7" fillId="0" borderId="31" xfId="0" applyFont="1" applyBorder="1" applyAlignment="1">
      <alignment horizontal="center" wrapText="1"/>
    </xf>
    <xf numFmtId="0" fontId="4" fillId="4" borderId="0" xfId="0" applyFont="1" applyFill="1" applyAlignment="1">
      <alignment horizontal="center"/>
    </xf>
    <xf numFmtId="0" fontId="4" fillId="3" borderId="0" xfId="0" applyFont="1" applyFill="1" applyAlignment="1"/>
    <xf numFmtId="164" fontId="4" fillId="3" borderId="0" xfId="0" applyNumberFormat="1" applyFont="1" applyFill="1" applyAlignment="1"/>
    <xf numFmtId="0" fontId="7" fillId="0" borderId="11" xfId="0" applyFont="1" applyBorder="1" applyAlignment="1">
      <alignment horizontal="center" wrapText="1"/>
    </xf>
    <xf numFmtId="0" fontId="2" fillId="0" borderId="15" xfId="0" applyFont="1" applyBorder="1"/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" fillId="0" borderId="19" xfId="0" applyFont="1" applyBorder="1"/>
    <xf numFmtId="0" fontId="4" fillId="0" borderId="1" xfId="0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/>
    </xf>
    <xf numFmtId="0" fontId="15" fillId="2" borderId="20" xfId="0" applyFont="1" applyFill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19" fillId="0" borderId="20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6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7" fillId="0" borderId="6" xfId="0" applyFont="1" applyBorder="1" applyAlignment="1">
      <alignment wrapText="1"/>
    </xf>
    <xf numFmtId="0" fontId="7" fillId="0" borderId="6" xfId="0" applyFont="1" applyBorder="1" applyAlignment="1">
      <alignment vertical="center" wrapText="1"/>
    </xf>
    <xf numFmtId="0" fontId="7" fillId="0" borderId="11" xfId="0" applyFont="1" applyBorder="1" applyAlignment="1">
      <alignment wrapText="1"/>
    </xf>
    <xf numFmtId="0" fontId="7" fillId="0" borderId="0" xfId="0" applyFont="1" applyAlignment="1">
      <alignment horizontal="center" vertical="center"/>
    </xf>
    <xf numFmtId="0" fontId="2" fillId="0" borderId="17" xfId="0" applyFont="1" applyBorder="1"/>
    <xf numFmtId="0" fontId="15" fillId="2" borderId="33" xfId="0" applyFont="1" applyFill="1" applyBorder="1" applyAlignment="1">
      <alignment horizontal="center"/>
    </xf>
    <xf numFmtId="0" fontId="7" fillId="0" borderId="23" xfId="0" applyFont="1" applyBorder="1" applyAlignment="1">
      <alignment horizontal="center" wrapText="1"/>
    </xf>
    <xf numFmtId="0" fontId="2" fillId="0" borderId="35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wrapText="1"/>
    </xf>
    <xf numFmtId="0" fontId="2" fillId="0" borderId="14" xfId="0" applyFont="1" applyBorder="1"/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wrapText="1"/>
    </xf>
    <xf numFmtId="0" fontId="7" fillId="0" borderId="36" xfId="0" applyFont="1" applyBorder="1" applyAlignment="1">
      <alignment horizontal="center" vertical="center"/>
    </xf>
    <xf numFmtId="0" fontId="2" fillId="0" borderId="37" xfId="0" applyFont="1" applyBorder="1"/>
    <xf numFmtId="0" fontId="38" fillId="0" borderId="6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 wrapText="1"/>
    </xf>
    <xf numFmtId="0" fontId="2" fillId="0" borderId="38" xfId="0" applyFont="1" applyBorder="1"/>
    <xf numFmtId="0" fontId="48" fillId="0" borderId="20" xfId="0" applyFont="1" applyBorder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24" xfId="0" applyFont="1" applyBorder="1"/>
    <xf numFmtId="0" fontId="7" fillId="0" borderId="3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top" wrapText="1"/>
    </xf>
    <xf numFmtId="0" fontId="2" fillId="0" borderId="8" xfId="0" applyFont="1" applyBorder="1"/>
    <xf numFmtId="0" fontId="7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top"/>
    </xf>
    <xf numFmtId="0" fontId="2" fillId="0" borderId="9" xfId="0" applyFont="1" applyBorder="1"/>
    <xf numFmtId="164" fontId="4" fillId="3" borderId="12" xfId="0" applyNumberFormat="1" applyFont="1" applyFill="1" applyBorder="1" applyAlignment="1">
      <alignment horizontal="right" vertical="top"/>
    </xf>
    <xf numFmtId="0" fontId="4" fillId="0" borderId="22" xfId="0" applyFont="1" applyBorder="1" applyAlignment="1">
      <alignment horizontal="left" vertical="top" wrapText="1"/>
    </xf>
    <xf numFmtId="0" fontId="2" fillId="0" borderId="23" xfId="0" applyFont="1" applyBorder="1"/>
    <xf numFmtId="0" fontId="7" fillId="0" borderId="25" xfId="0" applyFont="1" applyBorder="1" applyAlignment="1">
      <alignment horizontal="left" vertical="top" wrapText="1"/>
    </xf>
    <xf numFmtId="0" fontId="2" fillId="0" borderId="26" xfId="0" applyFont="1" applyBorder="1"/>
    <xf numFmtId="0" fontId="2" fillId="0" borderId="27" xfId="0" applyFont="1" applyBorder="1"/>
    <xf numFmtId="0" fontId="4" fillId="0" borderId="28" xfId="0" applyFont="1" applyBorder="1" applyAlignment="1">
      <alignment horizontal="left" vertical="top" wrapText="1"/>
    </xf>
    <xf numFmtId="0" fontId="2" fillId="0" borderId="29" xfId="0" applyFont="1" applyBorder="1"/>
    <xf numFmtId="0" fontId="2" fillId="0" borderId="30" xfId="0" applyFont="1" applyBorder="1"/>
    <xf numFmtId="0" fontId="4" fillId="0" borderId="1" xfId="0" applyFont="1" applyBorder="1" applyAlignment="1">
      <alignment horizontal="left" vertical="top" wrapText="1"/>
    </xf>
    <xf numFmtId="0" fontId="4" fillId="3" borderId="12" xfId="0" applyFont="1" applyFill="1" applyBorder="1" applyAlignment="1">
      <alignment horizontal="left" vertical="top" wrapText="1"/>
    </xf>
    <xf numFmtId="164" fontId="4" fillId="3" borderId="12" xfId="0" applyNumberFormat="1" applyFont="1" applyFill="1" applyBorder="1" applyAlignment="1">
      <alignment horizontal="right" vertical="top" wrapText="1"/>
    </xf>
    <xf numFmtId="0" fontId="4" fillId="0" borderId="34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2" fillId="0" borderId="33" xfId="0" applyFont="1" applyBorder="1"/>
    <xf numFmtId="0" fontId="4" fillId="3" borderId="12" xfId="0" applyFont="1" applyFill="1" applyBorder="1" applyAlignment="1">
      <alignment wrapText="1"/>
    </xf>
    <xf numFmtId="164" fontId="4" fillId="3" borderId="12" xfId="0" applyNumberFormat="1" applyFont="1" applyFill="1" applyBorder="1" applyAlignment="1">
      <alignment horizontal="right" wrapText="1"/>
    </xf>
    <xf numFmtId="0" fontId="4" fillId="0" borderId="22" xfId="0" applyFont="1" applyBorder="1" applyAlignment="1">
      <alignment wrapText="1"/>
    </xf>
    <xf numFmtId="0" fontId="4" fillId="0" borderId="28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7" fillId="0" borderId="25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4" borderId="6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2" fillId="0" borderId="20" xfId="0" applyFont="1" applyBorder="1"/>
    <xf numFmtId="0" fontId="15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15" fillId="2" borderId="6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/>
    </xf>
    <xf numFmtId="0" fontId="7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/>
    </xf>
    <xf numFmtId="0" fontId="7" fillId="0" borderId="6" xfId="0" applyFont="1" applyBorder="1" applyAlignment="1">
      <alignment horizontal="left" vertical="top"/>
    </xf>
    <xf numFmtId="0" fontId="80" fillId="0" borderId="6" xfId="0" applyFont="1" applyBorder="1" applyAlignment="1">
      <alignment horizontal="center" wrapText="1"/>
    </xf>
    <xf numFmtId="0" fontId="15" fillId="4" borderId="0" xfId="0" applyFont="1" applyFill="1" applyAlignment="1">
      <alignment wrapText="1"/>
    </xf>
    <xf numFmtId="0" fontId="7" fillId="0" borderId="5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2" fillId="0" borderId="42" xfId="0" applyFont="1" applyBorder="1"/>
    <xf numFmtId="0" fontId="93" fillId="0" borderId="41" xfId="0" applyFont="1" applyBorder="1" applyAlignment="1"/>
    <xf numFmtId="0" fontId="81" fillId="0" borderId="16" xfId="0" applyFont="1" applyBorder="1" applyAlignment="1">
      <alignment horizontal="center" wrapText="1"/>
    </xf>
    <xf numFmtId="0" fontId="2" fillId="0" borderId="16" xfId="0" applyFont="1" applyBorder="1"/>
    <xf numFmtId="0" fontId="35" fillId="0" borderId="20" xfId="0" applyFont="1" applyBorder="1" applyAlignment="1">
      <alignment horizontal="center" wrapText="1"/>
    </xf>
    <xf numFmtId="0" fontId="87" fillId="0" borderId="3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center" wrapText="1"/>
    </xf>
    <xf numFmtId="0" fontId="105" fillId="2" borderId="14" xfId="0" applyFont="1" applyFill="1" applyBorder="1" applyAlignment="1">
      <alignment vertical="center" wrapText="1"/>
    </xf>
    <xf numFmtId="0" fontId="15" fillId="0" borderId="6" xfId="0" applyFont="1" applyBorder="1" applyAlignment="1">
      <alignment horizontal="center" wrapText="1"/>
    </xf>
    <xf numFmtId="0" fontId="7" fillId="0" borderId="5" xfId="0" applyFont="1" applyBorder="1" applyAlignment="1">
      <alignment horizontal="left" vertical="top" wrapText="1"/>
    </xf>
    <xf numFmtId="0" fontId="15" fillId="2" borderId="0" xfId="0" applyFont="1" applyFill="1" applyAlignment="1">
      <alignment horizontal="center" wrapText="1"/>
    </xf>
    <xf numFmtId="0" fontId="7" fillId="0" borderId="14" xfId="0" applyFont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100" fillId="0" borderId="3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123" fillId="0" borderId="0" xfId="0" applyFont="1" applyAlignment="1">
      <alignment vertical="center" wrapText="1"/>
    </xf>
    <xf numFmtId="0" fontId="125" fillId="0" borderId="20" xfId="0" applyFont="1" applyBorder="1" applyAlignment="1">
      <alignment wrapText="1"/>
    </xf>
    <xf numFmtId="0" fontId="15" fillId="4" borderId="0" xfId="0" applyFont="1" applyFill="1" applyAlignment="1">
      <alignment vertical="center" wrapText="1"/>
    </xf>
    <xf numFmtId="0" fontId="86" fillId="0" borderId="6" xfId="0" applyFont="1" applyBorder="1" applyAlignment="1">
      <alignment horizontal="center" vertical="center" wrapText="1"/>
    </xf>
    <xf numFmtId="0" fontId="93" fillId="0" borderId="31" xfId="0" applyFont="1" applyBorder="1"/>
    <xf numFmtId="0" fontId="5" fillId="0" borderId="1" xfId="0" applyFont="1" applyBorder="1" applyAlignment="1">
      <alignment horizontal="left" wrapText="1"/>
    </xf>
    <xf numFmtId="0" fontId="78" fillId="0" borderId="6" xfId="0" applyFont="1" applyBorder="1" applyAlignment="1">
      <alignment horizontal="center" wrapText="1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 vertical="top"/>
    </xf>
    <xf numFmtId="0" fontId="4" fillId="3" borderId="19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62025" cy="1619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youtu.be/eMXoYnPdRMw" TargetMode="External"/><Relationship Id="rId3" Type="http://schemas.openxmlformats.org/officeDocument/2006/relationships/hyperlink" Target="https://youtu.be/Jsq2WoU42bY" TargetMode="External"/><Relationship Id="rId7" Type="http://schemas.openxmlformats.org/officeDocument/2006/relationships/hyperlink" Target="https://yandex.ru/video/preview/?filmId=9061243213030420305&amp;text=%D0%B2%D0%B8%D0%B4%D0%B5%D0%BE%D1%83%D1%80%D0%BE%D0%BA%20%D0%98%D1%81%D1%82%D0%BE%D1%80%D0%B8%D1%8F%20%D1%84%D0%BE%D1%80%D0%BC%D0%B8%D1%80%D0%BE%D0%B2%D0%B0%D0%BD%D0%B8%D1%8F%20%D1%81%D0%BE%D0%BE%D0%B1%D1%89%D0%B5%D1%81%D1%82%D0%B2%20%D0%B6%D0%B8%D0%B2%D1%8B%D1%85%20%D0%BE%D1%80%D0%B3%D0%B0%D0%BD%D0%B8%D0%B7%D0%BC%D0%BE%D0%B2" TargetMode="External"/><Relationship Id="rId2" Type="http://schemas.openxmlformats.org/officeDocument/2006/relationships/hyperlink" Target="https://cochisirius.ru/" TargetMode="External"/><Relationship Id="rId1" Type="http://schemas.openxmlformats.org/officeDocument/2006/relationships/hyperlink" Target="https://videouroki.net/video/47-krugovorot-veshchestv-v-biosfere.html" TargetMode="External"/><Relationship Id="rId6" Type="http://schemas.openxmlformats.org/officeDocument/2006/relationships/hyperlink" Target="https://go.mywebinar.com/tpsn-wqmp-lpvc-eqnt" TargetMode="External"/><Relationship Id="rId5" Type="http://schemas.openxmlformats.org/officeDocument/2006/relationships/hyperlink" Target="https://youtu.be/0aNfuoiU8Jg" TargetMode="External"/><Relationship Id="rId10" Type="http://schemas.openxmlformats.org/officeDocument/2006/relationships/hyperlink" Target="https://yandex.ru/video/search?text=%D0%B7%D0%B0%D0%BD%D1%8F%D1%82%D0%B8%D1%8F%20%D0%BF%D0%BE%20%D0%BC%D0%B8%D0%BD%D0%B8%20%D1%84%D1%83%D1%82%D0%B1%D0%BE%D0%BB%D1%83&amp;path=wizard&amp;parent-reqid=1587137928762340-605146027038980668314146-production-app-host-man-web-yp-309&amp;filmId=3893050851204730924" TargetMode="External"/><Relationship Id="rId4" Type="http://schemas.openxmlformats.org/officeDocument/2006/relationships/hyperlink" Target="https://disk.yandex.ru/client/disk/%D0%97%D0%B0%D0%B3%D1%80%D1%83%D0%B7%D0%BA%D0%B8" TargetMode="External"/><Relationship Id="rId9" Type="http://schemas.openxmlformats.org/officeDocument/2006/relationships/hyperlink" Target="https://vk.com/video-193843248_456239028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hZmudccsBXr1buOalnGVcA37L8qchv9q" TargetMode="External"/><Relationship Id="rId3" Type="http://schemas.openxmlformats.org/officeDocument/2006/relationships/hyperlink" Target="https://youtu.be/JSe22zQEjlk" TargetMode="External"/><Relationship Id="rId7" Type="http://schemas.openxmlformats.org/officeDocument/2006/relationships/hyperlink" Target="https://youtu.be/IweyrmowsJE" TargetMode="External"/><Relationship Id="rId2" Type="http://schemas.openxmlformats.org/officeDocument/2006/relationships/hyperlink" Target="https://go.mywebinar.com/jdqz-xgvp-qjnv-wkcs" TargetMode="External"/><Relationship Id="rId1" Type="http://schemas.openxmlformats.org/officeDocument/2006/relationships/hyperlink" Target="https://youtu.be/uCGKuxPlOys" TargetMode="External"/><Relationship Id="rId6" Type="http://schemas.openxmlformats.org/officeDocument/2006/relationships/hyperlink" Target="https://go.mywebinar.com/etjk-vjsd-zvjn-znqv" TargetMode="External"/><Relationship Id="rId5" Type="http://schemas.openxmlformats.org/officeDocument/2006/relationships/hyperlink" Target="https://youtu.be/8bAeAPP08nE" TargetMode="External"/><Relationship Id="rId10" Type="http://schemas.openxmlformats.org/officeDocument/2006/relationships/hyperlink" Target="https://drive.google.com/open?id=1xntprRcjNseR2mxWw3o1RVNZyoH2qYKH" TargetMode="External"/><Relationship Id="rId4" Type="http://schemas.openxmlformats.org/officeDocument/2006/relationships/hyperlink" Target="https://resh.edu.ru/subject/lesson/4755/main/118832/" TargetMode="External"/><Relationship Id="rId9" Type="http://schemas.openxmlformats.org/officeDocument/2006/relationships/hyperlink" Target="https://resh.edu.ru/subject/lesson/6095/main/150826/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youtu.be/WDcWmR58CJo" TargetMode="External"/><Relationship Id="rId3" Type="http://schemas.openxmlformats.org/officeDocument/2006/relationships/hyperlink" Target="https://resh.edu.ru/subject/lesson/4953/main/105426/" TargetMode="External"/><Relationship Id="rId7" Type="http://schemas.openxmlformats.org/officeDocument/2006/relationships/hyperlink" Target="https://resh.edu.ru/subject/lesson/5499/main/132030/" TargetMode="External"/><Relationship Id="rId2" Type="http://schemas.openxmlformats.org/officeDocument/2006/relationships/hyperlink" Target="https://discordapp.com/" TargetMode="External"/><Relationship Id="rId1" Type="http://schemas.openxmlformats.org/officeDocument/2006/relationships/hyperlink" Target="https://kmc23.ru/img/1/1.pdf" TargetMode="External"/><Relationship Id="rId6" Type="http://schemas.openxmlformats.org/officeDocument/2006/relationships/hyperlink" Target="https://infourok.ru/prezentaciya-po-russkomu-yaziku-slozhnoe-sintaksicheskoe-celoe-abzac-period-1531699.html" TargetMode="External"/><Relationship Id="rId5" Type="http://schemas.openxmlformats.org/officeDocument/2006/relationships/hyperlink" Target="https://youtu.be/hVczxZzIfLU" TargetMode="External"/><Relationship Id="rId10" Type="http://schemas.openxmlformats.org/officeDocument/2006/relationships/hyperlink" Target="https://multiurok.ru/files/striess-i-iegho-vliianiie-na-orghanizm-chielovieka.html" TargetMode="External"/><Relationship Id="rId4" Type="http://schemas.openxmlformats.org/officeDocument/2006/relationships/hyperlink" Target="http://vk.com/video591210615_456239020" TargetMode="External"/><Relationship Id="rId9" Type="http://schemas.openxmlformats.org/officeDocument/2006/relationships/hyperlink" Target="https://discordapp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youtube.com/watch?v=J90QHB6t0sg" TargetMode="External"/><Relationship Id="rId7" Type="http://schemas.openxmlformats.org/officeDocument/2006/relationships/hyperlink" Target="https://www.youtube.com/watch?v=PoA0N6Okwn8" TargetMode="External"/><Relationship Id="rId2" Type="http://schemas.openxmlformats.org/officeDocument/2006/relationships/hyperlink" Target="https://www.youtube.com/watch?v=L6bi7k_3gz0" TargetMode="External"/><Relationship Id="rId1" Type="http://schemas.openxmlformats.org/officeDocument/2006/relationships/hyperlink" Target="https://www.youtube.com/watch?time_continue=9&amp;v=pE-ca2FF-Bg&amp;feature=emb_title" TargetMode="External"/><Relationship Id="rId6" Type="http://schemas.openxmlformats.org/officeDocument/2006/relationships/hyperlink" Target="https://rustih.ru/stixi-o-vojne/stixi-o-vojne-dlya-detej-shkolnikov/" TargetMode="External"/><Relationship Id="rId5" Type="http://schemas.openxmlformats.org/officeDocument/2006/relationships/hyperlink" Target="https://infourok.ru/videouroki/1857" TargetMode="External"/><Relationship Id="rId4" Type="http://schemas.openxmlformats.org/officeDocument/2006/relationships/hyperlink" Target="https://levico.ru/detskie-legkie-shaxmaty-onlajn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levico.ru/detskie-legkie-shaxmaty-onlajn/" TargetMode="External"/><Relationship Id="rId3" Type="http://schemas.openxmlformats.org/officeDocument/2006/relationships/hyperlink" Target="http://www.youtube.com/watch?v=T2Goj9yRV3U" TargetMode="External"/><Relationship Id="rId7" Type="http://schemas.openxmlformats.org/officeDocument/2006/relationships/hyperlink" Target="https://infourok.ru/videouroki/1888" TargetMode="External"/><Relationship Id="rId2" Type="http://schemas.openxmlformats.org/officeDocument/2006/relationships/hyperlink" Target="https://www.youtube.com/watch?v=x9JdK8q0cEc" TargetMode="External"/><Relationship Id="rId1" Type="http://schemas.openxmlformats.org/officeDocument/2006/relationships/hyperlink" Target="http://www.youtube.com/watch?v=wNuwRQO4FI0" TargetMode="External"/><Relationship Id="rId6" Type="http://schemas.openxmlformats.org/officeDocument/2006/relationships/hyperlink" Target="https://join.skype.com/invite/eebCvixsCD8a" TargetMode="External"/><Relationship Id="rId5" Type="http://schemas.openxmlformats.org/officeDocument/2006/relationships/hyperlink" Target="https://resh.edu.ru/subject/lesson/3601/start/220598/" TargetMode="External"/><Relationship Id="rId4" Type="http://schemas.openxmlformats.org/officeDocument/2006/relationships/hyperlink" Target="https://youtu.be/u_vGvOtPfJ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youtube.com/watch?v=TdutZR41aDc" TargetMode="External"/><Relationship Id="rId2" Type="http://schemas.openxmlformats.org/officeDocument/2006/relationships/hyperlink" Target="https://levico.ru/detskie-legkie-shaxmaty-onlajn/" TargetMode="External"/><Relationship Id="rId1" Type="http://schemas.openxmlformats.org/officeDocument/2006/relationships/hyperlink" Target="https://join.skype.com/invite/eebCvixsCD8a" TargetMode="External"/><Relationship Id="rId4" Type="http://schemas.openxmlformats.org/officeDocument/2006/relationships/hyperlink" Target="https://join.skype.com/invite/eebCvixsCD8a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youtu.be/KMzU_w5g1qs" TargetMode="External"/><Relationship Id="rId3" Type="http://schemas.openxmlformats.org/officeDocument/2006/relationships/hyperlink" Target="https://join.skype.com/invite/eebCvixsCD8a" TargetMode="External"/><Relationship Id="rId7" Type="http://schemas.openxmlformats.org/officeDocument/2006/relationships/hyperlink" Target="https://yandex.ru/video/search?text=4%20%D0%BA%D0%BB%D0%B0%D1%81%D1%81%20%D0%BA%D0%B8%D1%80%20%D0%B1%D1%83%D0%BB%D1%8B%D1%87%D0%B5%D0%B2%20%D0%BF%D1%83%D1%82%D0%B5%D1%88%D0%B5%D1%81%D1%82%D0%B2%D0%B8%D0%B5%20%D0%B0%D0%BB%D0%B8%D1%81%D1%8B%20%D0%BF%D1%80%D0%B5%D0%B7%D0%B5%D0%BD%D1%82%D0%B0%D1%86%D0%B8%D1%8F&amp;path=wizard&amp;parent-reqid=1587186156887264-1724827073085146780800300-prestable-app-host-sas-web-yp-33&amp;filmId=5651371565210638510" TargetMode="External"/><Relationship Id="rId2" Type="http://schemas.openxmlformats.org/officeDocument/2006/relationships/hyperlink" Target="https://youtu.be/hcL5PrkjmHc" TargetMode="External"/><Relationship Id="rId1" Type="http://schemas.openxmlformats.org/officeDocument/2006/relationships/hyperlink" Target="https://youtu.be/k8ZD_Pw-kR0" TargetMode="External"/><Relationship Id="rId6" Type="http://schemas.openxmlformats.org/officeDocument/2006/relationships/hyperlink" Target="http://www.youtube.com/watch?v=CrsCEpv-dxk" TargetMode="External"/><Relationship Id="rId5" Type="http://schemas.openxmlformats.org/officeDocument/2006/relationships/hyperlink" Target="http://www.youtube.com/watch?v=5sd5jKUkbps" TargetMode="External"/><Relationship Id="rId10" Type="http://schemas.openxmlformats.org/officeDocument/2006/relationships/hyperlink" Target="https://join.skype.com/invite/eebCvixsCD8a" TargetMode="External"/><Relationship Id="rId4" Type="http://schemas.openxmlformats.org/officeDocument/2006/relationships/hyperlink" Target="https://vk.com/doc419896150_545614115" TargetMode="External"/><Relationship Id="rId9" Type="http://schemas.openxmlformats.org/officeDocument/2006/relationships/hyperlink" Target="https://youtu.be/vIGKWMrRJPg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youtube.com/watch?v=TdutZR41aDc" TargetMode="External"/><Relationship Id="rId2" Type="http://schemas.openxmlformats.org/officeDocument/2006/relationships/hyperlink" Target="https://vk.com/doc419896150_544458133" TargetMode="External"/><Relationship Id="rId1" Type="http://schemas.openxmlformats.org/officeDocument/2006/relationships/hyperlink" Target="https://yandex.ru/video/preview/?filmId=2857198898267402001&amp;text=%D0%B2%D0%B8%D0%B4%D0%B5%D0%BE%D1%83%D1%80%D0%BE%D0%BA%20%D0%BF%D0%BE%20%D1%82%D0%B5%D0%BC%D0%B5%20%D0%92%D0%B0%D0%B6%D0%BD%D0%BE%D1%81%D1%82%D1%8C%20%D0%BE%D1%85%D1%80%D0%B0%D0%BD%D1%8B%20%D0%B6%D0%B8%D0%B2%D0%BE%D0%B3%D0%BE%20%D0%BC%D0%B8%D1%80%D0%B0%20%D0%BF%D0%BB%D0%B0%D0%BD%D0%B5%D1%82%D1%8B" TargetMode="External"/><Relationship Id="rId5" Type="http://schemas.openxmlformats.org/officeDocument/2006/relationships/hyperlink" Target="https://youtu.be/0f8K9Zerqak" TargetMode="External"/><Relationship Id="rId4" Type="http://schemas.openxmlformats.org/officeDocument/2006/relationships/hyperlink" Target="https://infourok.ru/prakticheskaya-rabota-po-informatike-sozdayom-slajd-shou-5-klass-4209475.html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ktkl8nmDsGTO-vSfGp0ZQDKt_QpOHrKm" TargetMode="External"/><Relationship Id="rId13" Type="http://schemas.openxmlformats.org/officeDocument/2006/relationships/hyperlink" Target="https://edu.skysmart.ru/student/varifivala" TargetMode="External"/><Relationship Id="rId3" Type="http://schemas.openxmlformats.org/officeDocument/2006/relationships/hyperlink" Target="https://youtu.be/dEpTiEJFKF0" TargetMode="External"/><Relationship Id="rId7" Type="http://schemas.openxmlformats.org/officeDocument/2006/relationships/hyperlink" Target="https://drive.google.com/open?id=1ktkl8nmDsGTO-vSfGp0ZQDKt_QpOHrKm" TargetMode="External"/><Relationship Id="rId12" Type="http://schemas.openxmlformats.org/officeDocument/2006/relationships/hyperlink" Target="https://edu.skysmart.ru/student/fifohoxuso" TargetMode="External"/><Relationship Id="rId2" Type="http://schemas.openxmlformats.org/officeDocument/2006/relationships/hyperlink" Target="https://drive.google.com/open?id=15RxqNxKl2ZMpusg608N0OU0NMOSDJaTu" TargetMode="External"/><Relationship Id="rId16" Type="http://schemas.openxmlformats.org/officeDocument/2006/relationships/hyperlink" Target="https://go.mywebinar.com/twed-kpbg-htgx-gtpk" TargetMode="External"/><Relationship Id="rId1" Type="http://schemas.openxmlformats.org/officeDocument/2006/relationships/hyperlink" Target="https://edu.skysmart.ru/student/rurobuleku" TargetMode="External"/><Relationship Id="rId6" Type="http://schemas.openxmlformats.org/officeDocument/2006/relationships/hyperlink" Target="https://go.mywebinar.com/kqzr-qbxp-qghr-tkbs" TargetMode="External"/><Relationship Id="rId11" Type="http://schemas.openxmlformats.org/officeDocument/2006/relationships/hyperlink" Target="https://go.mywebinar.com/jshq-khfg-qvnd-edpx" TargetMode="External"/><Relationship Id="rId5" Type="http://schemas.openxmlformats.org/officeDocument/2006/relationships/hyperlink" Target="https://drive.google.com/open?id=1tZOokgULvJavRrlgpdx-27xXxXNOGH3e" TargetMode="External"/><Relationship Id="rId15" Type="http://schemas.openxmlformats.org/officeDocument/2006/relationships/hyperlink" Target="https://go.mywebinar.com/rgkz-hfjb-estq-phjs" TargetMode="External"/><Relationship Id="rId10" Type="http://schemas.openxmlformats.org/officeDocument/2006/relationships/hyperlink" Target="https://resh.edu.ru.subyect/lesson/4755/main/118832/" TargetMode="External"/><Relationship Id="rId4" Type="http://schemas.openxmlformats.org/officeDocument/2006/relationships/hyperlink" Target="https://youtu.be/mG75Wh4BiNg" TargetMode="External"/><Relationship Id="rId9" Type="http://schemas.openxmlformats.org/officeDocument/2006/relationships/hyperlink" Target="https://youtu.be/EzLPgE2iMIo" TargetMode="External"/><Relationship Id="rId14" Type="http://schemas.openxmlformats.org/officeDocument/2006/relationships/hyperlink" Target="https://youtu.be/IPZ267Dgf1Y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class.dist-tutor.info/" TargetMode="External"/><Relationship Id="rId13" Type="http://schemas.openxmlformats.org/officeDocument/2006/relationships/hyperlink" Target="https://youtu.be/n9P1CGfHwPo" TargetMode="External"/><Relationship Id="rId18" Type="http://schemas.openxmlformats.org/officeDocument/2006/relationships/hyperlink" Target="https://yandex.ru/video/preview/?filmId=2262728353459772237&amp;text" TargetMode="External"/><Relationship Id="rId3" Type="http://schemas.openxmlformats.org/officeDocument/2006/relationships/hyperlink" Target="https://edu.skysmart.ru/student/pumogimuxu" TargetMode="External"/><Relationship Id="rId7" Type="http://schemas.openxmlformats.org/officeDocument/2006/relationships/hyperlink" Target="https://yandex.ru/video/preview/?filmId=2971403823367743079&amp;text" TargetMode="External"/><Relationship Id="rId12" Type="http://schemas.openxmlformats.org/officeDocument/2006/relationships/hyperlink" Target="https://resh.edu.ru/subject/lesson/2112/main/" TargetMode="External"/><Relationship Id="rId17" Type="http://schemas.openxmlformats.org/officeDocument/2006/relationships/hyperlink" Target="https://go.mywebinar.com/txsr-twnm-gspt-lmsv" TargetMode="External"/><Relationship Id="rId2" Type="http://schemas.openxmlformats.org/officeDocument/2006/relationships/hyperlink" Target="https://go.mywebinar.com/wjsf-smez-vqxg-fgvb" TargetMode="External"/><Relationship Id="rId16" Type="http://schemas.openxmlformats.org/officeDocument/2006/relationships/hyperlink" Target="https://go.mywebinar.com/xghp-kdxm-jwds-xqdb" TargetMode="External"/><Relationship Id="rId1" Type="http://schemas.openxmlformats.org/officeDocument/2006/relationships/hyperlink" Target="https://youtu.be/EBybOQXY8Eo" TargetMode="External"/><Relationship Id="rId6" Type="http://schemas.openxmlformats.org/officeDocument/2006/relationships/hyperlink" Target="https://youtu.be/cwBmf9OKlwo" TargetMode="External"/><Relationship Id="rId11" Type="http://schemas.openxmlformats.org/officeDocument/2006/relationships/hyperlink" Target="https://edu.skysmart.ru/student/xamadogevi" TargetMode="External"/><Relationship Id="rId5" Type="http://schemas.openxmlformats.org/officeDocument/2006/relationships/hyperlink" Target="https://class.dist-tutor.info/room.php" TargetMode="External"/><Relationship Id="rId15" Type="http://schemas.openxmlformats.org/officeDocument/2006/relationships/hyperlink" Target="https://go.mywebinar.com/nldt-nbxl-bmcp-tkwm" TargetMode="External"/><Relationship Id="rId10" Type="http://schemas.openxmlformats.org/officeDocument/2006/relationships/hyperlink" Target="https://go.mywebinar.com/bdmk-dswv-zjpd-jxfn" TargetMode="External"/><Relationship Id="rId4" Type="http://schemas.openxmlformats.org/officeDocument/2006/relationships/hyperlink" Target="http://www.youtube.com/watch?v=212Envw4Mr4" TargetMode="External"/><Relationship Id="rId9" Type="http://schemas.openxmlformats.org/officeDocument/2006/relationships/hyperlink" Target="http://topdownloads.ru/watch/dzr-GXj7Q3w.htm" TargetMode="External"/><Relationship Id="rId14" Type="http://schemas.openxmlformats.org/officeDocument/2006/relationships/hyperlink" Target="https://edu.skysmart.ru/student/puxafodopu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zp77bvS-4e6FE3Nccf62IXh8NCPu6QbA2Fybk13i8Vo/edit" TargetMode="External"/><Relationship Id="rId3" Type="http://schemas.openxmlformats.org/officeDocument/2006/relationships/hyperlink" Target="https://yandex.ru/video/preview/?filmId=2317910909881073879&amp;text=%D0%B2%D0%B8%D0%B4%D0%B5%D0%BE%D1%83%D1%80%D0%BE%D0%BA+%D0%BF%D0%BE+%D1%82%D0%B5%D0%BC%D0%B5+%D0%9F%D0%B5%D1%80%D0%B8%D0%BE%D0%B4%D0%B8%D1%87%D0%B5%D1%81%D0%BA%D0%B8%D0%B9+%D0%B7%D0%B0%D0%BA%D0%BE%D0%BD+%D0%94.%D0%98.+%D0%9C%D0%B5%D0%BD%D0%B4%D0%B5%D0%BB%D0%B5%D0%B5%D0%B2%D0%B0.+8+%D0%BA%D0%BB%D0%B0%D1%81%D1%81" TargetMode="External"/><Relationship Id="rId7" Type="http://schemas.openxmlformats.org/officeDocument/2006/relationships/hyperlink" Target="https://youtu.be/eSAk2uPukPs" TargetMode="External"/><Relationship Id="rId2" Type="http://schemas.openxmlformats.org/officeDocument/2006/relationships/hyperlink" Target="https://go.mywebinar.com/jrnm-vdkw-eghm-rzpd" TargetMode="External"/><Relationship Id="rId1" Type="http://schemas.openxmlformats.org/officeDocument/2006/relationships/hyperlink" Target="https://youtu.be/FlxS2lvuCno" TargetMode="External"/><Relationship Id="rId6" Type="http://schemas.openxmlformats.org/officeDocument/2006/relationships/hyperlink" Target="https://yandex.ru/video/preview/?filmId=60974847019346632&amp;text" TargetMode="External"/><Relationship Id="rId5" Type="http://schemas.openxmlformats.org/officeDocument/2006/relationships/hyperlink" Target="https://resh.edu.ru/subject/lesson/2474/main/" TargetMode="External"/><Relationship Id="rId10" Type="http://schemas.openxmlformats.org/officeDocument/2006/relationships/hyperlink" Target="https://www.youtube.com/watch?v=6lbP5hLUdE4" TargetMode="External"/><Relationship Id="rId4" Type="http://schemas.openxmlformats.org/officeDocument/2006/relationships/hyperlink" Target="https://youtu.be/0wB_F0lTGd4" TargetMode="External"/><Relationship Id="rId9" Type="http://schemas.openxmlformats.org/officeDocument/2006/relationships/hyperlink" Target="https://resh.edu.ru/subject/lesson/2490/ma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15"/>
  <sheetViews>
    <sheetView tabSelected="1" workbookViewId="0">
      <selection activeCell="G10" sqref="G10"/>
    </sheetView>
  </sheetViews>
  <sheetFormatPr defaultColWidth="14.42578125" defaultRowHeight="15.75" customHeight="1"/>
  <cols>
    <col min="1" max="1" width="17.42578125" customWidth="1"/>
    <col min="2" max="2" width="32.5703125" customWidth="1"/>
    <col min="3" max="3" width="41.140625" customWidth="1"/>
    <col min="4" max="4" width="58.140625" customWidth="1"/>
  </cols>
  <sheetData>
    <row r="1" spans="1:4" ht="18.75" customHeight="1">
      <c r="A1" s="386" t="s">
        <v>0</v>
      </c>
      <c r="B1" s="387"/>
      <c r="C1" s="387"/>
      <c r="D1" s="388"/>
    </row>
    <row r="2" spans="1:4" ht="18.75" customHeight="1">
      <c r="A2" s="1"/>
      <c r="B2" s="2" t="s">
        <v>2</v>
      </c>
      <c r="C2" s="2" t="s">
        <v>3</v>
      </c>
      <c r="D2" s="3" t="s">
        <v>4</v>
      </c>
    </row>
    <row r="3" spans="1:4">
      <c r="A3" s="389" t="s">
        <v>5</v>
      </c>
      <c r="B3" s="387"/>
      <c r="C3" s="387"/>
      <c r="D3" s="388"/>
    </row>
    <row r="4" spans="1:4" ht="15">
      <c r="A4" s="5" t="s">
        <v>6</v>
      </c>
      <c r="B4" s="49" t="s">
        <v>1115</v>
      </c>
      <c r="C4" s="8" t="s">
        <v>8</v>
      </c>
      <c r="D4" s="343" t="s">
        <v>1116</v>
      </c>
    </row>
    <row r="5" spans="1:4" ht="15">
      <c r="A5" s="5" t="s">
        <v>19</v>
      </c>
      <c r="B5" s="171" t="s">
        <v>1117</v>
      </c>
      <c r="C5" s="13" t="s">
        <v>21</v>
      </c>
      <c r="D5" s="343" t="s">
        <v>1118</v>
      </c>
    </row>
    <row r="6" spans="1:4" ht="30">
      <c r="A6" s="5" t="s">
        <v>22</v>
      </c>
      <c r="B6" s="171" t="s">
        <v>1119</v>
      </c>
      <c r="C6" s="13" t="s">
        <v>23</v>
      </c>
      <c r="D6" s="171" t="s">
        <v>1120</v>
      </c>
    </row>
    <row r="7" spans="1:4" ht="15">
      <c r="A7" s="5" t="s">
        <v>24</v>
      </c>
      <c r="B7" s="171" t="s">
        <v>1121</v>
      </c>
      <c r="C7" s="13" t="s">
        <v>25</v>
      </c>
      <c r="D7" s="343" t="s">
        <v>1122</v>
      </c>
    </row>
    <row r="8" spans="1:4" ht="17.25" customHeight="1">
      <c r="A8" s="390" t="s">
        <v>27</v>
      </c>
      <c r="B8" s="387"/>
      <c r="C8" s="387"/>
      <c r="D8" s="388"/>
    </row>
    <row r="9" spans="1:4" ht="30">
      <c r="A9" s="13" t="s">
        <v>32</v>
      </c>
      <c r="B9" s="171" t="s">
        <v>1123</v>
      </c>
      <c r="C9" s="13" t="s">
        <v>33</v>
      </c>
      <c r="D9" s="171" t="s">
        <v>1124</v>
      </c>
    </row>
    <row r="10" spans="1:4" ht="30">
      <c r="A10" s="13" t="s">
        <v>35</v>
      </c>
      <c r="B10" s="171" t="s">
        <v>1126</v>
      </c>
      <c r="C10" s="13" t="s">
        <v>21</v>
      </c>
      <c r="D10" s="171" t="s">
        <v>1125</v>
      </c>
    </row>
    <row r="11" spans="1:4" ht="30">
      <c r="A11" s="13" t="s">
        <v>38</v>
      </c>
      <c r="B11" s="171" t="s">
        <v>1127</v>
      </c>
      <c r="C11" s="13" t="s">
        <v>23</v>
      </c>
      <c r="D11" s="345" t="s">
        <v>1128</v>
      </c>
    </row>
    <row r="12" spans="1:4" ht="46.5" customHeight="1">
      <c r="A12" s="13" t="s">
        <v>42</v>
      </c>
      <c r="B12" s="171" t="s">
        <v>1129</v>
      </c>
      <c r="C12" s="13" t="s">
        <v>21</v>
      </c>
      <c r="D12" s="171" t="s">
        <v>1130</v>
      </c>
    </row>
    <row r="13" spans="1:4" ht="30">
      <c r="A13" s="13" t="s">
        <v>43</v>
      </c>
      <c r="B13" s="171" t="s">
        <v>1131</v>
      </c>
      <c r="C13" s="13" t="s">
        <v>21</v>
      </c>
      <c r="D13" s="171" t="s">
        <v>1132</v>
      </c>
    </row>
    <row r="14" spans="1:4" ht="15">
      <c r="A14" s="13" t="s">
        <v>44</v>
      </c>
      <c r="B14" s="171" t="s">
        <v>1133</v>
      </c>
      <c r="C14" s="13" t="s">
        <v>45</v>
      </c>
      <c r="D14" s="171" t="s">
        <v>1135</v>
      </c>
    </row>
    <row r="15" spans="1:4" ht="15">
      <c r="A15" s="13" t="s">
        <v>46</v>
      </c>
      <c r="B15" s="171" t="s">
        <v>1134</v>
      </c>
      <c r="C15" s="13" t="s">
        <v>47</v>
      </c>
      <c r="D15" s="171" t="s">
        <v>1136</v>
      </c>
    </row>
  </sheetData>
  <mergeCells count="3">
    <mergeCell ref="A1:D1"/>
    <mergeCell ref="A3:D3"/>
    <mergeCell ref="A8:D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92"/>
  <sheetViews>
    <sheetView workbookViewId="0"/>
  </sheetViews>
  <sheetFormatPr defaultColWidth="14.42578125" defaultRowHeight="15.75" customHeight="1"/>
  <cols>
    <col min="3" max="3" width="16.28515625" customWidth="1"/>
    <col min="4" max="4" width="19.140625" customWidth="1"/>
    <col min="5" max="5" width="24" customWidth="1"/>
    <col min="6" max="6" width="30.140625" customWidth="1"/>
    <col min="7" max="7" width="26.5703125" customWidth="1"/>
  </cols>
  <sheetData>
    <row r="1" spans="1:7">
      <c r="A1" s="391" t="s">
        <v>1</v>
      </c>
      <c r="B1" s="392"/>
      <c r="C1" s="4"/>
      <c r="D1" s="4"/>
      <c r="E1" s="4"/>
      <c r="F1" s="393">
        <v>43941</v>
      </c>
      <c r="G1" s="392"/>
    </row>
    <row r="2" spans="1:7" ht="31.5">
      <c r="A2" s="46" t="s">
        <v>7</v>
      </c>
      <c r="B2" s="46" t="s">
        <v>3</v>
      </c>
      <c r="C2" s="46" t="s">
        <v>9</v>
      </c>
      <c r="D2" s="46" t="s">
        <v>10</v>
      </c>
      <c r="E2" s="46" t="s">
        <v>11</v>
      </c>
      <c r="F2" s="46" t="s">
        <v>12</v>
      </c>
      <c r="G2" s="16" t="s">
        <v>13</v>
      </c>
    </row>
    <row r="3" spans="1:7" ht="45">
      <c r="A3" s="13">
        <v>1</v>
      </c>
      <c r="B3" s="24"/>
      <c r="C3" s="254" t="s">
        <v>39</v>
      </c>
      <c r="D3" s="17" t="s">
        <v>347</v>
      </c>
      <c r="E3" s="17" t="s">
        <v>579</v>
      </c>
      <c r="F3" s="255" t="s">
        <v>580</v>
      </c>
      <c r="G3" s="54" t="s">
        <v>589</v>
      </c>
    </row>
    <row r="4" spans="1:7" ht="45">
      <c r="A4" s="13">
        <v>2</v>
      </c>
      <c r="B4" s="24"/>
      <c r="C4" s="17" t="s">
        <v>48</v>
      </c>
      <c r="D4" s="17" t="s">
        <v>591</v>
      </c>
      <c r="E4" s="54" t="s">
        <v>593</v>
      </c>
      <c r="F4" s="17" t="s">
        <v>594</v>
      </c>
      <c r="G4" s="54" t="s">
        <v>595</v>
      </c>
    </row>
    <row r="5" spans="1:7" ht="30">
      <c r="A5" s="13">
        <v>3</v>
      </c>
      <c r="B5" s="24"/>
      <c r="C5" s="17" t="s">
        <v>39</v>
      </c>
      <c r="D5" s="17" t="s">
        <v>245</v>
      </c>
      <c r="E5" s="17" t="s">
        <v>596</v>
      </c>
      <c r="F5" s="11" t="str">
        <f>HYPERLINK("https://yandex.ru/video/preview/?filmId=2509868691028296395&amp;text=видеоурок%20цитаты%20и%20способы%20цитирования%209%20класс&amp;path=wizard&amp;parent-reqid=1587128564289019-1573948272418485364100252-production-app-host-sas-web-yp-150&amp;redircnt=1587128576.1","пройти по ссылке")</f>
        <v>пройти по ссылке</v>
      </c>
      <c r="G5" s="17" t="s">
        <v>601</v>
      </c>
    </row>
    <row r="6" spans="1:7" ht="13.5">
      <c r="A6" s="415" t="s">
        <v>49</v>
      </c>
      <c r="B6" s="387"/>
      <c r="C6" s="387"/>
      <c r="D6" s="387"/>
      <c r="E6" s="387"/>
      <c r="F6" s="387"/>
      <c r="G6" s="388"/>
    </row>
    <row r="7" spans="1:7" ht="75">
      <c r="A7" s="398">
        <v>4</v>
      </c>
      <c r="B7" s="398" t="s">
        <v>278</v>
      </c>
      <c r="C7" s="398" t="s">
        <v>67</v>
      </c>
      <c r="D7" s="398" t="s">
        <v>603</v>
      </c>
      <c r="E7" s="398" t="s">
        <v>604</v>
      </c>
      <c r="F7" s="14" t="s">
        <v>605</v>
      </c>
      <c r="G7" s="398" t="s">
        <v>606</v>
      </c>
    </row>
    <row r="8" spans="1:7" ht="15">
      <c r="A8" s="483"/>
      <c r="B8" s="483"/>
      <c r="C8" s="483"/>
      <c r="D8" s="483"/>
      <c r="E8" s="483"/>
      <c r="F8" s="11" t="str">
        <f>HYPERLINK("https://vk.com/away.php?to=https%3A%2F%2Fjoin.skype.com%2Finvite%2FgBec3xebu1Zm&amp;cc_key=","перейти по ссылке")</f>
        <v>перейти по ссылке</v>
      </c>
      <c r="G8" s="483"/>
    </row>
    <row r="9" spans="1:7" ht="30">
      <c r="A9" s="483"/>
      <c r="B9" s="483"/>
      <c r="C9" s="483"/>
      <c r="D9" s="483"/>
      <c r="E9" s="483"/>
      <c r="F9" s="11" t="str">
        <f>HYPERLINK("https://www.youtube.com/watch?v=DyPk4Lk8dTw","https://www.youtube.com/watch?v=DyPk4Lk8dTw")</f>
        <v>https://www.youtube.com/watch?v=DyPk4Lk8dTw</v>
      </c>
      <c r="G9" s="483"/>
    </row>
    <row r="10" spans="1:7" ht="45">
      <c r="A10" s="399"/>
      <c r="B10" s="399"/>
      <c r="C10" s="399"/>
      <c r="D10" s="399"/>
      <c r="E10" s="399"/>
      <c r="F10" s="11" t="str">
        <f>HYPERLINK("https://www.youtube.com/watch?v=K8KC6vvxn0Q&amp;feature=emb_logo","https://www.youtube.com/watch?v=K8KC6vvxn0Q&amp;feature=emb_logo")</f>
        <v>https://www.youtube.com/watch?v=K8KC6vvxn0Q&amp;feature=emb_logo</v>
      </c>
      <c r="G10" s="399"/>
    </row>
    <row r="11" spans="1:7" ht="30">
      <c r="A11" s="13">
        <v>5</v>
      </c>
      <c r="B11" s="13" t="s">
        <v>614</v>
      </c>
      <c r="C11" s="13" t="s">
        <v>39</v>
      </c>
      <c r="D11" s="13" t="s">
        <v>132</v>
      </c>
      <c r="E11" s="13" t="s">
        <v>617</v>
      </c>
      <c r="F11" s="68" t="str">
        <f>HYPERLINK("https://edu.skysmart.ru/student/xahasobiza","https://edu.skysmart.ru/student/xahasobiza")</f>
        <v>https://edu.skysmart.ru/student/xahasobiza</v>
      </c>
      <c r="G11" s="13" t="s">
        <v>619</v>
      </c>
    </row>
    <row r="12" spans="1:7" ht="13.5">
      <c r="A12" s="415" t="s">
        <v>60</v>
      </c>
      <c r="B12" s="387"/>
      <c r="C12" s="387"/>
      <c r="D12" s="387"/>
      <c r="E12" s="387"/>
      <c r="F12" s="387"/>
      <c r="G12" s="388"/>
    </row>
    <row r="13" spans="1:7" ht="15">
      <c r="A13" s="41"/>
      <c r="B13" s="41"/>
      <c r="C13" s="41"/>
      <c r="D13" s="41"/>
      <c r="E13" s="41"/>
      <c r="F13" s="41"/>
      <c r="G13" s="41"/>
    </row>
    <row r="14" spans="1:7" ht="13.5">
      <c r="A14" s="421" t="s">
        <v>65</v>
      </c>
      <c r="B14" s="392"/>
      <c r="C14" s="392"/>
      <c r="D14" s="392"/>
      <c r="E14" s="392"/>
      <c r="F14" s="392"/>
      <c r="G14" s="392"/>
    </row>
    <row r="15" spans="1:7" ht="31.5">
      <c r="A15" s="46" t="s">
        <v>7</v>
      </c>
      <c r="B15" s="46" t="s">
        <v>3</v>
      </c>
      <c r="C15" s="46" t="s">
        <v>9</v>
      </c>
      <c r="D15" s="46" t="s">
        <v>10</v>
      </c>
      <c r="E15" s="46" t="s">
        <v>11</v>
      </c>
      <c r="F15" s="46" t="s">
        <v>12</v>
      </c>
      <c r="G15" s="46" t="s">
        <v>13</v>
      </c>
    </row>
    <row r="16" spans="1:7" ht="180">
      <c r="A16" s="17">
        <v>1</v>
      </c>
      <c r="B16" s="24"/>
      <c r="C16" s="17" t="s">
        <v>317</v>
      </c>
      <c r="D16" s="17" t="s">
        <v>623</v>
      </c>
      <c r="E16" s="17" t="s">
        <v>624</v>
      </c>
      <c r="F16" s="22" t="str">
        <f>HYPERLINK("https://yandex.ru/video/preview/?filmId=1219528700812080196&amp;text=уголовно-правовые%20отношения%20видеоурок&amp;path=wizard&amp;parent-reqid=1587153263709105-1650514490232788346900122-production-app-host-vla-web-yp-146&amp;redircnt=1587153275.1","https://yandex.ru/video/preview/?filmId=1219528700812080196&amp;text=уголовно-правовые%20отношения%20видеоурок&amp;path=wizard&amp;parent-reqid=1587153263709105-1650514490232788346900122-production-app-host-vla-web-yp-146&amp;redircnt=1587153275.1")</f>
        <v>https://yandex.ru/video/preview/?filmId=1219528700812080196&amp;text=уголовно-правовые%20отношения%20видеоурок&amp;path=wizard&amp;parent-reqid=1587153263709105-1650514490232788346900122-production-app-host-vla-web-yp-146&amp;redircnt=1587153275.1</v>
      </c>
      <c r="G16" s="24"/>
    </row>
    <row r="17" spans="1:7" ht="30">
      <c r="A17" s="17">
        <v>2</v>
      </c>
      <c r="B17" s="24"/>
      <c r="C17" s="17" t="s">
        <v>317</v>
      </c>
      <c r="D17" s="17" t="s">
        <v>629</v>
      </c>
      <c r="E17" s="17" t="s">
        <v>631</v>
      </c>
      <c r="F17" s="262" t="s">
        <v>632</v>
      </c>
      <c r="G17" s="24"/>
    </row>
    <row r="18" spans="1:7">
      <c r="A18" s="43"/>
      <c r="B18" s="43"/>
      <c r="C18" s="43"/>
      <c r="D18" s="43"/>
      <c r="E18" s="43"/>
      <c r="F18" s="43"/>
      <c r="G18" s="43"/>
    </row>
    <row r="19" spans="1:7">
      <c r="A19" s="391" t="s">
        <v>85</v>
      </c>
      <c r="B19" s="392"/>
      <c r="C19" s="4"/>
      <c r="D19" s="4"/>
      <c r="E19" s="4"/>
      <c r="F19" s="393">
        <v>43942</v>
      </c>
      <c r="G19" s="392"/>
    </row>
    <row r="20" spans="1:7" ht="31.5">
      <c r="A20" s="9" t="s">
        <v>7</v>
      </c>
      <c r="B20" s="9" t="s">
        <v>3</v>
      </c>
      <c r="C20" s="9" t="s">
        <v>9</v>
      </c>
      <c r="D20" s="9" t="s">
        <v>10</v>
      </c>
      <c r="E20" s="9" t="s">
        <v>11</v>
      </c>
      <c r="F20" s="9" t="s">
        <v>12</v>
      </c>
      <c r="G20" s="9" t="s">
        <v>13</v>
      </c>
    </row>
    <row r="21" spans="1:7" ht="45">
      <c r="A21" s="13">
        <v>1</v>
      </c>
      <c r="B21" s="23"/>
      <c r="C21" s="13" t="s">
        <v>317</v>
      </c>
      <c r="D21" s="13" t="s">
        <v>306</v>
      </c>
      <c r="E21" s="13" t="s">
        <v>636</v>
      </c>
      <c r="F21" s="18" t="s">
        <v>637</v>
      </c>
      <c r="G21" s="13"/>
    </row>
    <row r="22" spans="1:7" ht="45">
      <c r="A22" s="13">
        <v>2</v>
      </c>
      <c r="B22" s="23"/>
      <c r="C22" s="13" t="s">
        <v>39</v>
      </c>
      <c r="D22" s="13" t="s">
        <v>582</v>
      </c>
      <c r="E22" s="13" t="s">
        <v>638</v>
      </c>
      <c r="F22" s="165" t="s">
        <v>639</v>
      </c>
      <c r="G22" s="13" t="s">
        <v>642</v>
      </c>
    </row>
    <row r="23" spans="1:7" ht="30">
      <c r="A23" s="17">
        <v>3</v>
      </c>
      <c r="B23" s="24"/>
      <c r="C23" s="17" t="s">
        <v>317</v>
      </c>
      <c r="D23" s="17" t="s">
        <v>284</v>
      </c>
      <c r="E23" s="17" t="s">
        <v>644</v>
      </c>
      <c r="F23" s="17" t="s">
        <v>645</v>
      </c>
      <c r="G23" s="17" t="s">
        <v>647</v>
      </c>
    </row>
    <row r="24" spans="1:7" ht="13.5">
      <c r="A24" s="415" t="s">
        <v>49</v>
      </c>
      <c r="B24" s="387"/>
      <c r="C24" s="387"/>
      <c r="D24" s="387"/>
      <c r="E24" s="387"/>
      <c r="F24" s="387"/>
      <c r="G24" s="388"/>
    </row>
    <row r="25" spans="1:7" ht="45">
      <c r="A25" s="401">
        <v>4</v>
      </c>
      <c r="B25" s="401"/>
      <c r="C25" s="401" t="s">
        <v>48</v>
      </c>
      <c r="D25" s="401" t="s">
        <v>648</v>
      </c>
      <c r="E25" s="401" t="s">
        <v>649</v>
      </c>
      <c r="F25" s="149" t="str">
        <f>HYPERLINK("https://www.youtube.com/watch?v=NOvhByP8SnA&amp;feature=emb_logo","https://www.youtube.com/watch?v=NOvhByP8SnA&amp;feature=emb_logo")</f>
        <v>https://www.youtube.com/watch?v=NOvhByP8SnA&amp;feature=emb_logo</v>
      </c>
      <c r="G25" s="401" t="s">
        <v>650</v>
      </c>
    </row>
    <row r="26" spans="1:7" ht="30">
      <c r="A26" s="399"/>
      <c r="B26" s="399"/>
      <c r="C26" s="399"/>
      <c r="D26" s="399"/>
      <c r="E26" s="399"/>
      <c r="F26" s="13" t="s">
        <v>651</v>
      </c>
      <c r="G26" s="399"/>
    </row>
    <row r="27" spans="1:7" ht="60">
      <c r="A27" s="13">
        <v>5</v>
      </c>
      <c r="B27" s="23"/>
      <c r="C27" s="13" t="s">
        <v>317</v>
      </c>
      <c r="D27" s="13" t="s">
        <v>652</v>
      </c>
      <c r="E27" s="13" t="s">
        <v>653</v>
      </c>
      <c r="F27" s="18" t="s">
        <v>655</v>
      </c>
      <c r="G27" s="13" t="s">
        <v>656</v>
      </c>
    </row>
    <row r="28" spans="1:7" ht="60">
      <c r="A28" s="13">
        <v>6</v>
      </c>
      <c r="B28" s="23"/>
      <c r="C28" s="13" t="s">
        <v>39</v>
      </c>
      <c r="D28" s="13" t="s">
        <v>335</v>
      </c>
      <c r="E28" s="13" t="s">
        <v>658</v>
      </c>
      <c r="F28" s="149" t="str">
        <f>HYPERLINK("https://infourok.ru/prezentaciya-k-uroku-istorii-v-klasse-po-teme-pervaya-russkaya-revolyuciya-3991089.html","https://infourok.ru/prezentaciya-k-uroku-istorii-v-klasse-po-teme-pervaya-russkaya-revolyuciya-3991089.html")</f>
        <v>https://infourok.ru/prezentaciya-k-uroku-istorii-v-klasse-po-teme-pervaya-russkaya-revolyuciya-3991089.html</v>
      </c>
      <c r="G28" s="13" t="s">
        <v>660</v>
      </c>
    </row>
    <row r="29" spans="1:7" ht="75">
      <c r="A29" s="13">
        <v>7</v>
      </c>
      <c r="B29" s="23"/>
      <c r="C29" s="13" t="s">
        <v>39</v>
      </c>
      <c r="D29" s="13" t="s">
        <v>661</v>
      </c>
      <c r="E29" s="141" t="s">
        <v>662</v>
      </c>
      <c r="F29" s="265" t="s">
        <v>663</v>
      </c>
      <c r="G29" s="23"/>
    </row>
    <row r="30" spans="1:7" ht="13.5">
      <c r="A30" s="415" t="s">
        <v>60</v>
      </c>
      <c r="B30" s="387"/>
      <c r="C30" s="387"/>
      <c r="D30" s="387"/>
      <c r="E30" s="387"/>
      <c r="F30" s="387"/>
      <c r="G30" s="388"/>
    </row>
    <row r="31" spans="1:7" ht="15">
      <c r="A31" s="41"/>
      <c r="B31" s="41"/>
      <c r="C31" s="41"/>
      <c r="D31" s="41"/>
      <c r="E31" s="41"/>
      <c r="F31" s="41"/>
      <c r="G31" s="41"/>
    </row>
    <row r="32" spans="1:7">
      <c r="A32" s="391" t="s">
        <v>119</v>
      </c>
      <c r="B32" s="392"/>
      <c r="C32" s="4"/>
      <c r="D32" s="4"/>
      <c r="E32" s="4"/>
      <c r="F32" s="393">
        <v>43943</v>
      </c>
      <c r="G32" s="392"/>
    </row>
    <row r="33" spans="1:7" ht="31.5">
      <c r="A33" s="9" t="s">
        <v>7</v>
      </c>
      <c r="B33" s="9" t="s">
        <v>3</v>
      </c>
      <c r="C33" s="9" t="s">
        <v>9</v>
      </c>
      <c r="D33" s="9" t="s">
        <v>10</v>
      </c>
      <c r="E33" s="9" t="s">
        <v>11</v>
      </c>
      <c r="F33" s="9" t="s">
        <v>12</v>
      </c>
      <c r="G33" s="9" t="s">
        <v>13</v>
      </c>
    </row>
    <row r="34" spans="1:7" ht="60">
      <c r="A34" s="13">
        <v>1</v>
      </c>
      <c r="B34" s="23"/>
      <c r="C34" s="13" t="s">
        <v>48</v>
      </c>
      <c r="D34" s="13" t="s">
        <v>366</v>
      </c>
      <c r="E34" s="13" t="s">
        <v>673</v>
      </c>
      <c r="F34" s="68" t="str">
        <f>HYPERLINK("https://youtu.be/nRRIqUbnrUY","https://youtu.be/nRRIqUbnrUY")</f>
        <v>https://youtu.be/nRRIqUbnrUY</v>
      </c>
      <c r="G34" s="13" t="s">
        <v>675</v>
      </c>
    </row>
    <row r="35" spans="1:7" ht="30">
      <c r="A35" s="13">
        <v>2</v>
      </c>
      <c r="B35" s="23"/>
      <c r="C35" s="13" t="s">
        <v>48</v>
      </c>
      <c r="D35" s="13" t="s">
        <v>335</v>
      </c>
      <c r="E35" s="13" t="s">
        <v>658</v>
      </c>
      <c r="F35" s="18" t="s">
        <v>677</v>
      </c>
      <c r="G35" s="13" t="s">
        <v>678</v>
      </c>
    </row>
    <row r="36" spans="1:7" ht="90">
      <c r="A36" s="401">
        <v>3</v>
      </c>
      <c r="B36" s="401" t="s">
        <v>37</v>
      </c>
      <c r="C36" s="401" t="s">
        <v>305</v>
      </c>
      <c r="D36" s="401" t="s">
        <v>582</v>
      </c>
      <c r="E36" s="401" t="s">
        <v>680</v>
      </c>
      <c r="F36" s="13" t="s">
        <v>681</v>
      </c>
      <c r="G36" s="401" t="s">
        <v>682</v>
      </c>
    </row>
    <row r="37" spans="1:7" ht="30">
      <c r="A37" s="399"/>
      <c r="B37" s="399"/>
      <c r="C37" s="399"/>
      <c r="D37" s="399"/>
      <c r="E37" s="399"/>
      <c r="F37" s="165" t="s">
        <v>683</v>
      </c>
      <c r="G37" s="399"/>
    </row>
    <row r="38" spans="1:7" ht="13.5">
      <c r="A38" s="415" t="s">
        <v>49</v>
      </c>
      <c r="B38" s="387"/>
      <c r="C38" s="387"/>
      <c r="D38" s="387"/>
      <c r="E38" s="387"/>
      <c r="F38" s="387"/>
      <c r="G38" s="388"/>
    </row>
    <row r="39" spans="1:7" ht="45">
      <c r="A39" s="13">
        <v>4</v>
      </c>
      <c r="B39" s="23"/>
      <c r="C39" s="13" t="s">
        <v>48</v>
      </c>
      <c r="D39" s="13" t="s">
        <v>603</v>
      </c>
      <c r="E39" s="13" t="s">
        <v>604</v>
      </c>
      <c r="F39" s="47" t="s">
        <v>686</v>
      </c>
      <c r="G39" s="13" t="s">
        <v>687</v>
      </c>
    </row>
    <row r="40" spans="1:7" ht="30">
      <c r="A40" s="398">
        <v>5</v>
      </c>
      <c r="B40" s="398" t="s">
        <v>614</v>
      </c>
      <c r="C40" s="398" t="s">
        <v>305</v>
      </c>
      <c r="D40" s="398" t="s">
        <v>627</v>
      </c>
      <c r="E40" s="517" t="s">
        <v>688</v>
      </c>
      <c r="F40" s="264" t="s">
        <v>690</v>
      </c>
      <c r="G40" s="447" t="s">
        <v>691</v>
      </c>
    </row>
    <row r="41" spans="1:7" ht="108.75" customHeight="1">
      <c r="A41" s="399"/>
      <c r="B41" s="399"/>
      <c r="C41" s="399"/>
      <c r="D41" s="399"/>
      <c r="E41" s="428"/>
      <c r="F41" s="172" t="s">
        <v>693</v>
      </c>
      <c r="G41" s="395"/>
    </row>
    <row r="42" spans="1:7" ht="90">
      <c r="A42" s="17">
        <v>6</v>
      </c>
      <c r="B42" s="24"/>
      <c r="C42" s="271" t="s">
        <v>39</v>
      </c>
      <c r="D42" s="271" t="s">
        <v>347</v>
      </c>
      <c r="E42" s="272" t="s">
        <v>696</v>
      </c>
      <c r="F42" s="274" t="s">
        <v>698</v>
      </c>
      <c r="G42" s="220" t="s">
        <v>705</v>
      </c>
    </row>
    <row r="43" spans="1:7" ht="13.5">
      <c r="A43" s="415" t="s">
        <v>60</v>
      </c>
      <c r="B43" s="387"/>
      <c r="C43" s="387"/>
      <c r="D43" s="387"/>
      <c r="E43" s="387"/>
      <c r="F43" s="387"/>
      <c r="G43" s="388"/>
    </row>
    <row r="44" spans="1:7" ht="15">
      <c r="A44" s="41"/>
      <c r="B44" s="41"/>
      <c r="C44" s="41"/>
      <c r="D44" s="41"/>
      <c r="E44" s="41"/>
      <c r="F44" s="41"/>
      <c r="G44" s="41"/>
    </row>
    <row r="45" spans="1:7" ht="13.5">
      <c r="A45" s="421" t="s">
        <v>65</v>
      </c>
      <c r="B45" s="392"/>
      <c r="C45" s="392"/>
      <c r="D45" s="392"/>
      <c r="E45" s="392"/>
      <c r="F45" s="392"/>
      <c r="G45" s="392"/>
    </row>
    <row r="46" spans="1:7" ht="31.5">
      <c r="A46" s="46" t="s">
        <v>7</v>
      </c>
      <c r="B46" s="46" t="s">
        <v>3</v>
      </c>
      <c r="C46" s="46" t="s">
        <v>9</v>
      </c>
      <c r="D46" s="46" t="s">
        <v>10</v>
      </c>
      <c r="E46" s="46" t="s">
        <v>11</v>
      </c>
      <c r="F46" s="46" t="s">
        <v>12</v>
      </c>
      <c r="G46" s="46" t="s">
        <v>13</v>
      </c>
    </row>
    <row r="47" spans="1:7" ht="30">
      <c r="A47" s="13">
        <v>1</v>
      </c>
      <c r="B47" s="23"/>
      <c r="C47" s="13" t="s">
        <v>39</v>
      </c>
      <c r="D47" s="13" t="s">
        <v>711</v>
      </c>
      <c r="E47" s="39" t="s">
        <v>712</v>
      </c>
      <c r="F47" s="149" t="s">
        <v>713</v>
      </c>
      <c r="G47" s="23"/>
    </row>
    <row r="48" spans="1:7">
      <c r="A48" s="70"/>
      <c r="B48" s="70"/>
      <c r="C48" s="70"/>
      <c r="D48" s="70"/>
      <c r="E48" s="70"/>
      <c r="F48" s="70"/>
      <c r="G48" s="70"/>
    </row>
    <row r="49" spans="1:7">
      <c r="A49" s="391" t="s">
        <v>173</v>
      </c>
      <c r="B49" s="392"/>
      <c r="C49" s="4"/>
      <c r="D49" s="4"/>
      <c r="E49" s="4"/>
      <c r="F49" s="393">
        <v>43944</v>
      </c>
      <c r="G49" s="392"/>
    </row>
    <row r="50" spans="1:7" ht="31.5">
      <c r="A50" s="9" t="s">
        <v>7</v>
      </c>
      <c r="B50" s="9" t="s">
        <v>3</v>
      </c>
      <c r="C50" s="9" t="s">
        <v>9</v>
      </c>
      <c r="D50" s="9" t="s">
        <v>10</v>
      </c>
      <c r="E50" s="9" t="s">
        <v>11</v>
      </c>
      <c r="F50" s="9" t="s">
        <v>12</v>
      </c>
      <c r="G50" s="9" t="s">
        <v>13</v>
      </c>
    </row>
    <row r="51" spans="1:7" ht="30">
      <c r="A51" s="13">
        <v>1</v>
      </c>
      <c r="B51" s="13"/>
      <c r="C51" s="13" t="s">
        <v>189</v>
      </c>
      <c r="D51" s="13" t="s">
        <v>132</v>
      </c>
      <c r="E51" s="13" t="s">
        <v>714</v>
      </c>
      <c r="F51" s="149" t="str">
        <f>HYPERLINK("https://vk.com/doc251677980_547080186?hash=6f434d31fff7d3e04e&amp;dl=bd5273ddd40049526e","Пройти по ссылке")</f>
        <v>Пройти по ссылке</v>
      </c>
      <c r="G51" s="13" t="s">
        <v>716</v>
      </c>
    </row>
    <row r="52" spans="1:7" ht="75">
      <c r="A52" s="17">
        <v>2</v>
      </c>
      <c r="B52" s="17" t="s">
        <v>721</v>
      </c>
      <c r="C52" s="17" t="s">
        <v>375</v>
      </c>
      <c r="D52" s="17" t="s">
        <v>245</v>
      </c>
      <c r="E52" s="17" t="s">
        <v>722</v>
      </c>
      <c r="F52" s="22" t="str">
        <f>HYPERLINK("https://rus-oge.sdamgia.ru/?redir=1","пройти по ссылке")</f>
        <v>пройти по ссылке</v>
      </c>
      <c r="G52" s="17" t="s">
        <v>724</v>
      </c>
    </row>
    <row r="53" spans="1:7" ht="45">
      <c r="A53" s="13">
        <v>3</v>
      </c>
      <c r="B53" s="23"/>
      <c r="C53" s="13" t="s">
        <v>39</v>
      </c>
      <c r="D53" s="13" t="s">
        <v>582</v>
      </c>
      <c r="E53" s="13" t="s">
        <v>726</v>
      </c>
      <c r="F53" s="165" t="s">
        <v>727</v>
      </c>
      <c r="G53" s="13" t="s">
        <v>729</v>
      </c>
    </row>
    <row r="54" spans="1:7" ht="13.5">
      <c r="A54" s="415" t="s">
        <v>49</v>
      </c>
      <c r="B54" s="387"/>
      <c r="C54" s="387"/>
      <c r="D54" s="387"/>
      <c r="E54" s="387"/>
      <c r="F54" s="387"/>
      <c r="G54" s="388"/>
    </row>
    <row r="55" spans="1:7" ht="45">
      <c r="A55" s="13">
        <v>4</v>
      </c>
      <c r="B55" s="23"/>
      <c r="C55" s="13" t="s">
        <v>48</v>
      </c>
      <c r="D55" s="13" t="s">
        <v>306</v>
      </c>
      <c r="E55" s="13" t="s">
        <v>731</v>
      </c>
      <c r="F55" s="13" t="s">
        <v>732</v>
      </c>
      <c r="G55" s="13" t="s">
        <v>637</v>
      </c>
    </row>
    <row r="56" spans="1:7" ht="30">
      <c r="A56" s="13">
        <v>5</v>
      </c>
      <c r="B56" s="23"/>
      <c r="C56" s="13" t="s">
        <v>48</v>
      </c>
      <c r="D56" s="13" t="s">
        <v>430</v>
      </c>
      <c r="E56" s="13" t="s">
        <v>734</v>
      </c>
      <c r="F56" s="18" t="s">
        <v>735</v>
      </c>
      <c r="G56" s="13" t="s">
        <v>737</v>
      </c>
    </row>
    <row r="57" spans="1:7" ht="60">
      <c r="A57" s="398">
        <v>6</v>
      </c>
      <c r="B57" s="398"/>
      <c r="C57" s="398" t="s">
        <v>90</v>
      </c>
      <c r="D57" s="398" t="s">
        <v>603</v>
      </c>
      <c r="E57" s="398" t="s">
        <v>742</v>
      </c>
      <c r="F57" s="518" t="str">
        <f>HYPERLINK("https://www.youtube.com/watch?v=YF7BC9ZDq-M&amp;feature=emb_rel_pause","https://www.youtube.com/watch?v=YF7BC9ZDq-M&amp;feature=emb_rel_pause")</f>
        <v>https://www.youtube.com/watch?v=YF7BC9ZDq-M&amp;feature=emb_rel_pause</v>
      </c>
      <c r="G57" s="17" t="s">
        <v>746</v>
      </c>
    </row>
    <row r="58" spans="1:7" ht="15">
      <c r="A58" s="399"/>
      <c r="B58" s="399"/>
      <c r="C58" s="399"/>
      <c r="D58" s="399"/>
      <c r="E58" s="399"/>
      <c r="F58" s="483"/>
      <c r="G58" s="279" t="str">
        <f>HYPERLINK("http://alexlarin.net/","http://alexlarin.net/")</f>
        <v>http://alexlarin.net/</v>
      </c>
    </row>
    <row r="59" spans="1:7" ht="45">
      <c r="A59" s="17">
        <v>7</v>
      </c>
      <c r="B59" s="24"/>
      <c r="C59" s="17" t="s">
        <v>90</v>
      </c>
      <c r="D59" s="17" t="s">
        <v>751</v>
      </c>
      <c r="E59" s="280" t="s">
        <v>752</v>
      </c>
      <c r="F59" s="192" t="str">
        <f>HYPERLINK("https://www.youtube.com/watch?v=fVluWz2ySmc&amp;feature=emb_rel_pause","https://www.youtube.com/watch?v=fVluWz2ySmc&amp;feature=emb_rel_pause")</f>
        <v>https://www.youtube.com/watch?v=fVluWz2ySmc&amp;feature=emb_rel_pause</v>
      </c>
      <c r="G59" s="281"/>
    </row>
    <row r="60" spans="1:7" ht="13.5">
      <c r="A60" s="415" t="s">
        <v>60</v>
      </c>
      <c r="B60" s="387"/>
      <c r="C60" s="387"/>
      <c r="D60" s="387"/>
      <c r="E60" s="387"/>
      <c r="F60" s="387"/>
      <c r="G60" s="388"/>
    </row>
    <row r="61" spans="1:7" ht="15">
      <c r="A61" s="41"/>
      <c r="B61" s="41"/>
      <c r="C61" s="41"/>
      <c r="D61" s="41"/>
      <c r="E61" s="41"/>
      <c r="F61" s="41"/>
      <c r="G61" s="41"/>
    </row>
    <row r="62" spans="1:7">
      <c r="A62" s="391" t="s">
        <v>200</v>
      </c>
      <c r="B62" s="392"/>
      <c r="C62" s="4"/>
      <c r="D62" s="4"/>
      <c r="E62" s="4"/>
      <c r="F62" s="393">
        <v>43945</v>
      </c>
      <c r="G62" s="392"/>
    </row>
    <row r="63" spans="1:7" ht="31.5">
      <c r="A63" s="9" t="s">
        <v>7</v>
      </c>
      <c r="B63" s="9" t="s">
        <v>3</v>
      </c>
      <c r="C63" s="9" t="s">
        <v>9</v>
      </c>
      <c r="D63" s="9" t="s">
        <v>10</v>
      </c>
      <c r="E63" s="9" t="s">
        <v>11</v>
      </c>
      <c r="F63" s="9" t="s">
        <v>12</v>
      </c>
      <c r="G63" s="9" t="s">
        <v>13</v>
      </c>
    </row>
    <row r="64" spans="1:7" ht="45">
      <c r="A64" s="13">
        <v>1</v>
      </c>
      <c r="B64" s="23"/>
      <c r="C64" s="13" t="s">
        <v>39</v>
      </c>
      <c r="D64" s="13" t="s">
        <v>366</v>
      </c>
      <c r="E64" s="13" t="s">
        <v>764</v>
      </c>
      <c r="F64" s="68" t="str">
        <f>HYPERLINK("https://youtu.be/NI3vdYkRJ14","https://youtu.be/NI3vdYkRJ14")</f>
        <v>https://youtu.be/NI3vdYkRJ14</v>
      </c>
      <c r="G64" s="13" t="s">
        <v>765</v>
      </c>
    </row>
    <row r="65" spans="1:7" ht="225">
      <c r="A65" s="17">
        <v>2</v>
      </c>
      <c r="B65" s="24"/>
      <c r="C65" s="17" t="s">
        <v>767</v>
      </c>
      <c r="D65" s="17" t="s">
        <v>335</v>
      </c>
      <c r="E65" s="17" t="s">
        <v>768</v>
      </c>
      <c r="F65" s="283" t="e">
        <f>HYPERLINK("https://yandex.ru/video/preview/?filmId=16301949892593481921&amp;text=первая%20российская%20революция%20и%20политические%20реформы%201905-1907%20гг%20презентация%209%20класс%20торкунов&amp;text=революция%20&amp;path=wizard&amp;parent-reqid=1587196019643316-99934171605693"&amp;"2755900300-production-app-host-sas-web-yp-61&amp;redircnt=1587196038.1","https://yandex.ru/video/preview/?filmId=16301949892593481921&amp;text=первая%20российская%20революция%20и%20политические%20реформы%201905-1907%20гг%20презентация%209%20класс%20торкунов&amp;text=революция%20&amp;path=wizard&amp;parent-reqid=1587196019643316-99934171605693"&amp;"2755900300-production-app-host-sas-web-yp-61&amp;redircnt=1587196038.1")</f>
        <v>#VALUE!</v>
      </c>
      <c r="G65" s="17" t="s">
        <v>773</v>
      </c>
    </row>
    <row r="66" spans="1:7" ht="45">
      <c r="A66" s="17">
        <v>3</v>
      </c>
      <c r="B66" s="24"/>
      <c r="C66" s="17" t="s">
        <v>48</v>
      </c>
      <c r="D66" s="17" t="s">
        <v>671</v>
      </c>
      <c r="E66" s="222" t="s">
        <v>774</v>
      </c>
      <c r="F66" s="284" t="s">
        <v>775</v>
      </c>
      <c r="G66" s="284"/>
    </row>
    <row r="67" spans="1:7" ht="12.75">
      <c r="A67" s="514" t="s">
        <v>49</v>
      </c>
      <c r="B67" s="387"/>
      <c r="C67" s="387"/>
      <c r="D67" s="387"/>
      <c r="E67" s="387"/>
      <c r="F67" s="387"/>
      <c r="G67" s="388"/>
    </row>
    <row r="68" spans="1:7" ht="30">
      <c r="A68" s="13">
        <v>4</v>
      </c>
      <c r="B68" s="13" t="s">
        <v>779</v>
      </c>
      <c r="C68" s="13" t="s">
        <v>375</v>
      </c>
      <c r="D68" s="13" t="s">
        <v>780</v>
      </c>
      <c r="E68" s="13" t="s">
        <v>781</v>
      </c>
      <c r="F68" s="149" t="str">
        <f>HYPERLINK("https://us04web.zoom.us/j/74727420557?pwd=M3FHdjVFTjJpbGsxWEdHZTgySUhOZz09","подключение по ссылке")</f>
        <v>подключение по ссылке</v>
      </c>
      <c r="G68" s="13" t="s">
        <v>782</v>
      </c>
    </row>
    <row r="69" spans="1:7" ht="75">
      <c r="A69" s="13">
        <v>5</v>
      </c>
      <c r="B69" s="13" t="s">
        <v>614</v>
      </c>
      <c r="C69" s="13" t="s">
        <v>783</v>
      </c>
      <c r="D69" s="13" t="s">
        <v>132</v>
      </c>
      <c r="E69" s="282" t="s">
        <v>785</v>
      </c>
      <c r="F69" s="42" t="str">
        <f>HYPERLINK("http://www.myshared.ru/","
Вконтакте (весь класс) https://class.dist-tutor.info/room.php  При отсутствии связи ЭОР  по ссылке")</f>
        <v xml:space="preserve">
Вконтакте (весь класс) https://class.dist-tutor.info/room.php  При отсутствии связи ЭОР  по ссылке</v>
      </c>
      <c r="G69" s="13" t="s">
        <v>787</v>
      </c>
    </row>
    <row r="70" spans="1:7" ht="30">
      <c r="A70" s="13">
        <v>6</v>
      </c>
      <c r="B70" s="23"/>
      <c r="C70" s="13" t="s">
        <v>48</v>
      </c>
      <c r="D70" s="13" t="s">
        <v>648</v>
      </c>
      <c r="E70" s="13" t="s">
        <v>649</v>
      </c>
      <c r="F70" s="13" t="s">
        <v>651</v>
      </c>
      <c r="G70" s="13" t="s">
        <v>650</v>
      </c>
    </row>
    <row r="71" spans="1:7" ht="13.5">
      <c r="A71" s="415" t="s">
        <v>60</v>
      </c>
      <c r="B71" s="387"/>
      <c r="C71" s="387"/>
      <c r="D71" s="387"/>
      <c r="E71" s="387"/>
      <c r="F71" s="387"/>
      <c r="G71" s="388"/>
    </row>
    <row r="72" spans="1:7" ht="15">
      <c r="A72" s="41"/>
      <c r="B72" s="41"/>
      <c r="C72" s="41"/>
      <c r="D72" s="41"/>
      <c r="E72" s="41"/>
      <c r="F72" s="41"/>
      <c r="G72" s="41"/>
    </row>
    <row r="73" spans="1:7" ht="13.5">
      <c r="A73" s="421" t="s">
        <v>65</v>
      </c>
      <c r="B73" s="392"/>
      <c r="C73" s="392"/>
      <c r="D73" s="392"/>
      <c r="E73" s="392"/>
      <c r="F73" s="392"/>
      <c r="G73" s="392"/>
    </row>
    <row r="74" spans="1:7" ht="31.5">
      <c r="A74" s="46" t="s">
        <v>7</v>
      </c>
      <c r="B74" s="46" t="s">
        <v>3</v>
      </c>
      <c r="C74" s="46" t="s">
        <v>9</v>
      </c>
      <c r="D74" s="46" t="s">
        <v>10</v>
      </c>
      <c r="E74" s="46" t="s">
        <v>11</v>
      </c>
      <c r="F74" s="46" t="s">
        <v>12</v>
      </c>
      <c r="G74" s="46" t="s">
        <v>13</v>
      </c>
    </row>
    <row r="75" spans="1:7" ht="75">
      <c r="A75" s="13">
        <v>1</v>
      </c>
      <c r="B75" s="23"/>
      <c r="C75" s="13" t="s">
        <v>48</v>
      </c>
      <c r="D75" s="13" t="s">
        <v>793</v>
      </c>
      <c r="E75" s="39" t="s">
        <v>795</v>
      </c>
      <c r="F75" s="287" t="s">
        <v>797</v>
      </c>
      <c r="G75" s="23"/>
    </row>
    <row r="76" spans="1:7">
      <c r="A76" s="43"/>
      <c r="B76" s="43"/>
      <c r="C76" s="43"/>
      <c r="D76" s="43"/>
      <c r="E76" s="43"/>
      <c r="F76" s="43"/>
      <c r="G76" s="43"/>
    </row>
    <row r="77" spans="1:7">
      <c r="A77" s="391" t="s">
        <v>534</v>
      </c>
      <c r="B77" s="392"/>
      <c r="C77" s="4"/>
      <c r="D77" s="4"/>
      <c r="E77" s="4"/>
      <c r="F77" s="393">
        <v>43946</v>
      </c>
      <c r="G77" s="392"/>
    </row>
    <row r="78" spans="1:7" ht="31.5">
      <c r="A78" s="9" t="s">
        <v>7</v>
      </c>
      <c r="B78" s="9" t="s">
        <v>3</v>
      </c>
      <c r="C78" s="9" t="s">
        <v>9</v>
      </c>
      <c r="D78" s="9" t="s">
        <v>10</v>
      </c>
      <c r="E78" s="9" t="s">
        <v>11</v>
      </c>
      <c r="F78" s="9" t="s">
        <v>12</v>
      </c>
      <c r="G78" s="9" t="s">
        <v>13</v>
      </c>
    </row>
    <row r="79" spans="1:7" ht="75">
      <c r="A79" s="398">
        <v>1</v>
      </c>
      <c r="B79" s="398" t="s">
        <v>14</v>
      </c>
      <c r="C79" s="398" t="s">
        <v>439</v>
      </c>
      <c r="D79" s="398" t="s">
        <v>603</v>
      </c>
      <c r="E79" s="398" t="s">
        <v>742</v>
      </c>
      <c r="F79" s="17" t="s">
        <v>800</v>
      </c>
      <c r="G79" s="398" t="s">
        <v>801</v>
      </c>
    </row>
    <row r="80" spans="1:7" ht="15">
      <c r="A80" s="483"/>
      <c r="B80" s="483"/>
      <c r="C80" s="483"/>
      <c r="D80" s="483"/>
      <c r="E80" s="483"/>
      <c r="F80" s="11" t="str">
        <f>HYPERLINK("https://vk.com/away.php?to=https%3A%2F%2Fjoin.skype.com%2Finvite%2FgBec3xebu1Zm&amp;cc_key=","перейти по ссылке")</f>
        <v>перейти по ссылке</v>
      </c>
      <c r="G80" s="483"/>
    </row>
    <row r="81" spans="1:7" ht="60">
      <c r="A81" s="399"/>
      <c r="B81" s="399"/>
      <c r="C81" s="399"/>
      <c r="D81" s="399"/>
      <c r="E81" s="399"/>
      <c r="F81" s="11" t="str">
        <f>HYPERLINK("https://www.youtube.com/watch?time_continue=185&amp;v=z9klSvteE4Y&amp;feature=emb_logo","https://www.youtube.com/watch?time_continue=185&amp;v=z9klSvteE4Y&amp;feature=emb_logo")</f>
        <v>https://www.youtube.com/watch?time_continue=185&amp;v=z9klSvteE4Y&amp;feature=emb_logo</v>
      </c>
      <c r="G81" s="399"/>
    </row>
    <row r="82" spans="1:7" ht="45">
      <c r="A82" s="13">
        <v>2</v>
      </c>
      <c r="B82" s="23"/>
      <c r="C82" s="13" t="s">
        <v>193</v>
      </c>
      <c r="D82" s="13" t="s">
        <v>366</v>
      </c>
      <c r="E82" s="13" t="s">
        <v>804</v>
      </c>
      <c r="F82" s="68" t="str">
        <f>HYPERLINK("https://youtu.be/tCPIGc38H_g","https://youtu.be/tCPIGc38H_g")</f>
        <v>https://youtu.be/tCPIGc38H_g</v>
      </c>
      <c r="G82" s="13" t="s">
        <v>555</v>
      </c>
    </row>
    <row r="83" spans="1:7" ht="45">
      <c r="A83" s="13">
        <v>3</v>
      </c>
      <c r="B83" s="23"/>
      <c r="C83" s="13" t="s">
        <v>39</v>
      </c>
      <c r="D83" s="13" t="s">
        <v>780</v>
      </c>
      <c r="E83" s="13" t="s">
        <v>806</v>
      </c>
      <c r="F83" s="68" t="str">
        <f>HYPERLINK("https://yandex.ru/video/preview/?filmId=2541081540053028082&amp;text=видеоурок%20булгаков%20собачье%20сердце%209%20класс&amp;path=wizard&amp;parent-reqid=1587129774682124-801574653914195038100173-production-app-host-man-web-yp-6&amp;redircnt=1587129805.1","пройти поссылке")</f>
        <v>пройти поссылке</v>
      </c>
      <c r="G83" s="13" t="s">
        <v>807</v>
      </c>
    </row>
    <row r="84" spans="1:7" ht="13.5">
      <c r="A84" s="415" t="s">
        <v>49</v>
      </c>
      <c r="B84" s="387"/>
      <c r="C84" s="387"/>
      <c r="D84" s="387"/>
      <c r="E84" s="387"/>
      <c r="F84" s="387"/>
      <c r="G84" s="388"/>
    </row>
    <row r="85" spans="1:7" ht="45">
      <c r="A85" s="13">
        <v>4</v>
      </c>
      <c r="B85" s="23"/>
      <c r="C85" s="13" t="s">
        <v>39</v>
      </c>
      <c r="D85" s="13" t="s">
        <v>809</v>
      </c>
      <c r="E85" s="13" t="s">
        <v>810</v>
      </c>
      <c r="F85" s="149" t="str">
        <f>HYPERLINK("https://rus-oge.sdamgia.ru/?redir=1","https://rus-oge.sdamgia.ru/?redir=1")</f>
        <v>https://rus-oge.sdamgia.ru/?redir=1</v>
      </c>
      <c r="G85" s="13" t="s">
        <v>812</v>
      </c>
    </row>
    <row r="86" spans="1:7" ht="94.5" customHeight="1">
      <c r="A86" s="17">
        <v>5</v>
      </c>
      <c r="B86" s="24"/>
      <c r="C86" s="17" t="s">
        <v>254</v>
      </c>
      <c r="D86" s="17" t="s">
        <v>814</v>
      </c>
      <c r="E86" s="17" t="s">
        <v>815</v>
      </c>
      <c r="F86" s="294"/>
      <c r="G86" s="295"/>
    </row>
    <row r="87" spans="1:7" ht="13.5">
      <c r="A87" s="415" t="s">
        <v>60</v>
      </c>
      <c r="B87" s="387"/>
      <c r="C87" s="387"/>
      <c r="D87" s="387"/>
      <c r="E87" s="387"/>
      <c r="F87" s="387"/>
      <c r="G87" s="388"/>
    </row>
    <row r="88" spans="1:7" ht="15">
      <c r="A88" s="297"/>
      <c r="B88" s="297"/>
      <c r="C88" s="297"/>
      <c r="D88" s="297"/>
      <c r="E88" s="297"/>
      <c r="F88" s="297"/>
      <c r="G88" s="297"/>
    </row>
    <row r="89" spans="1:7" ht="13.5">
      <c r="A89" s="421" t="s">
        <v>65</v>
      </c>
      <c r="B89" s="392"/>
      <c r="C89" s="392"/>
      <c r="D89" s="392"/>
      <c r="E89" s="392"/>
      <c r="F89" s="392"/>
      <c r="G89" s="392"/>
    </row>
    <row r="90" spans="1:7" ht="31.5">
      <c r="A90" s="46" t="s">
        <v>7</v>
      </c>
      <c r="B90" s="46" t="s">
        <v>3</v>
      </c>
      <c r="C90" s="46" t="s">
        <v>9</v>
      </c>
      <c r="D90" s="46" t="s">
        <v>10</v>
      </c>
      <c r="E90" s="46" t="s">
        <v>11</v>
      </c>
      <c r="F90" s="46" t="s">
        <v>12</v>
      </c>
      <c r="G90" s="46" t="s">
        <v>13</v>
      </c>
    </row>
    <row r="91" spans="1:7" ht="150">
      <c r="A91" s="17">
        <v>1</v>
      </c>
      <c r="B91" s="24"/>
      <c r="C91" s="17" t="s">
        <v>48</v>
      </c>
      <c r="D91" s="17" t="s">
        <v>331</v>
      </c>
      <c r="E91" s="300" t="s">
        <v>824</v>
      </c>
      <c r="F91" s="50" t="s">
        <v>826</v>
      </c>
      <c r="G91" s="24"/>
    </row>
    <row r="92" spans="1:7" ht="12.75">
      <c r="A92" s="137"/>
      <c r="B92" s="137"/>
      <c r="C92" s="137"/>
      <c r="D92" s="137"/>
      <c r="E92" s="137"/>
      <c r="F92" s="137"/>
      <c r="G92" s="137"/>
    </row>
  </sheetData>
  <mergeCells count="64">
    <mergeCell ref="A60:G60"/>
    <mergeCell ref="A62:B62"/>
    <mergeCell ref="F62:G62"/>
    <mergeCell ref="A67:G67"/>
    <mergeCell ref="A71:G71"/>
    <mergeCell ref="C25:C26"/>
    <mergeCell ref="D25:D26"/>
    <mergeCell ref="E25:E26"/>
    <mergeCell ref="G25:G26"/>
    <mergeCell ref="A12:G12"/>
    <mergeCell ref="A14:G14"/>
    <mergeCell ref="A19:B19"/>
    <mergeCell ref="F19:G19"/>
    <mergeCell ref="A24:G24"/>
    <mergeCell ref="A25:A26"/>
    <mergeCell ref="B25:B26"/>
    <mergeCell ref="E7:E10"/>
    <mergeCell ref="G7:G10"/>
    <mergeCell ref="A1:B1"/>
    <mergeCell ref="F1:G1"/>
    <mergeCell ref="A6:G6"/>
    <mergeCell ref="A7:A10"/>
    <mergeCell ref="B7:B10"/>
    <mergeCell ref="C7:C10"/>
    <mergeCell ref="D7:D10"/>
    <mergeCell ref="A73:G73"/>
    <mergeCell ref="A77:B77"/>
    <mergeCell ref="F77:G77"/>
    <mergeCell ref="A79:A81"/>
    <mergeCell ref="B79:B81"/>
    <mergeCell ref="C79:C81"/>
    <mergeCell ref="D79:D81"/>
    <mergeCell ref="E79:E81"/>
    <mergeCell ref="G79:G81"/>
    <mergeCell ref="A84:G84"/>
    <mergeCell ref="A87:G87"/>
    <mergeCell ref="A89:G89"/>
    <mergeCell ref="E57:E58"/>
    <mergeCell ref="F57:F58"/>
    <mergeCell ref="A43:G43"/>
    <mergeCell ref="A45:G45"/>
    <mergeCell ref="A49:B49"/>
    <mergeCell ref="F49:G49"/>
    <mergeCell ref="A54:G54"/>
    <mergeCell ref="A57:A58"/>
    <mergeCell ref="B57:B58"/>
    <mergeCell ref="C57:C58"/>
    <mergeCell ref="D57:D58"/>
    <mergeCell ref="A38:G38"/>
    <mergeCell ref="A36:A37"/>
    <mergeCell ref="A40:A41"/>
    <mergeCell ref="B40:B41"/>
    <mergeCell ref="C40:C41"/>
    <mergeCell ref="D40:D41"/>
    <mergeCell ref="E40:E41"/>
    <mergeCell ref="G40:G41"/>
    <mergeCell ref="E36:E37"/>
    <mergeCell ref="G36:G37"/>
    <mergeCell ref="A30:G30"/>
    <mergeCell ref="A32:B32"/>
    <mergeCell ref="F32:G32"/>
    <mergeCell ref="B36:B37"/>
    <mergeCell ref="C36:C37"/>
    <mergeCell ref="D36:D37"/>
  </mergeCells>
  <hyperlinks>
    <hyperlink ref="F3" r:id="rId1"/>
    <hyperlink ref="F17" r:id="rId2"/>
    <hyperlink ref="F22" r:id="rId3"/>
    <hyperlink ref="F29" r:id="rId4"/>
    <hyperlink ref="F37" r:id="rId5"/>
    <hyperlink ref="F40" r:id="rId6"/>
    <hyperlink ref="F42" r:id="rId7"/>
    <hyperlink ref="F47" r:id="rId8"/>
    <hyperlink ref="F53" r:id="rId9"/>
    <hyperlink ref="F91" r:id="rId10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91"/>
  <sheetViews>
    <sheetView workbookViewId="0"/>
  </sheetViews>
  <sheetFormatPr defaultColWidth="14.42578125" defaultRowHeight="15.75" customHeight="1"/>
  <cols>
    <col min="3" max="3" width="17.5703125" customWidth="1"/>
    <col min="4" max="4" width="20.5703125" customWidth="1"/>
    <col min="5" max="5" width="30.42578125" customWidth="1"/>
    <col min="6" max="6" width="40.7109375" customWidth="1"/>
    <col min="7" max="7" width="29.85546875" customWidth="1"/>
  </cols>
  <sheetData>
    <row r="1" spans="1:7">
      <c r="A1" s="391" t="s">
        <v>1</v>
      </c>
      <c r="B1" s="392"/>
      <c r="C1" s="4"/>
      <c r="D1" s="4"/>
      <c r="E1" s="4"/>
      <c r="F1" s="393">
        <v>43941</v>
      </c>
      <c r="G1" s="392"/>
    </row>
    <row r="2" spans="1:7">
      <c r="A2" s="9" t="s">
        <v>7</v>
      </c>
      <c r="B2" s="9" t="s">
        <v>3</v>
      </c>
      <c r="C2" s="9" t="s">
        <v>9</v>
      </c>
      <c r="D2" s="9" t="s">
        <v>10</v>
      </c>
      <c r="E2" s="9" t="s">
        <v>11</v>
      </c>
      <c r="F2" s="9" t="s">
        <v>12</v>
      </c>
      <c r="G2" s="9" t="s">
        <v>13</v>
      </c>
    </row>
    <row r="3" spans="1:7" ht="60">
      <c r="A3" s="13">
        <v>1</v>
      </c>
      <c r="B3" s="23"/>
      <c r="C3" s="13" t="s">
        <v>317</v>
      </c>
      <c r="D3" s="13" t="s">
        <v>366</v>
      </c>
      <c r="E3" s="13" t="s">
        <v>848</v>
      </c>
      <c r="F3" s="68" t="str">
        <f>HYPERLINK("https://youtu.be/dXghtKXXmvc","https://youtu.be/dXghtKXXmvc")</f>
        <v>https://youtu.be/dXghtKXXmvc</v>
      </c>
      <c r="G3" s="13"/>
    </row>
    <row r="4" spans="1:7" ht="60">
      <c r="A4" s="17">
        <v>2</v>
      </c>
      <c r="B4" s="24"/>
      <c r="C4" s="17" t="s">
        <v>39</v>
      </c>
      <c r="D4" s="17" t="s">
        <v>851</v>
      </c>
      <c r="E4" s="17" t="s">
        <v>852</v>
      </c>
      <c r="F4" s="192" t="e">
        <f>HYPERLINK("https://yandex.ru/video/preview/?filmId=17631026939238035402&amp;text=видеоурок%20проблема%20истинного%20и%20ложного%20патриотизма%20в%20романе%20война%20и%20мир&amp;text=война%20&amp;path=wizard&amp;parent-reqid=1587130214915390-785927331828873784100130-production-app-h"&amp;"ost-man-web-yp-18&amp;redircnt=1587130223.1","пройти по ссылке")</f>
        <v>#VALUE!</v>
      </c>
      <c r="G4" s="17" t="s">
        <v>854</v>
      </c>
    </row>
    <row r="5" spans="1:7" ht="45">
      <c r="A5" s="401">
        <v>3</v>
      </c>
      <c r="B5" s="401" t="s">
        <v>855</v>
      </c>
      <c r="C5" s="401" t="s">
        <v>67</v>
      </c>
      <c r="D5" s="401" t="s">
        <v>603</v>
      </c>
      <c r="E5" s="410" t="s">
        <v>856</v>
      </c>
      <c r="F5" s="261" t="s">
        <v>857</v>
      </c>
      <c r="G5" s="406" t="s">
        <v>858</v>
      </c>
    </row>
    <row r="6" spans="1:7" ht="15">
      <c r="A6" s="483"/>
      <c r="B6" s="483"/>
      <c r="C6" s="483"/>
      <c r="D6" s="483"/>
      <c r="E6" s="499"/>
      <c r="F6" s="104" t="str">
        <f>HYPERLINK("https://vk.com/away.php?to=https%3A%2F%2Fjoin.skype.com%2Finvite%2FgBec3xebu1Zm&amp;cc_key=","пройти по ссылке")</f>
        <v>пройти по ссылке</v>
      </c>
      <c r="G6" s="434"/>
    </row>
    <row r="7" spans="1:7" ht="45">
      <c r="A7" s="399"/>
      <c r="B7" s="399"/>
      <c r="C7" s="399"/>
      <c r="D7" s="399"/>
      <c r="E7" s="411"/>
      <c r="F7" s="308" t="str">
        <f>HYPERLINK("https://www.youtube.com/watch?time_continue=1&amp;v=D5mrwMTK0WQ&amp;feature=emb_logo","https://www.youtube.com/watch?time_continue=1&amp;v=D5mrwMTK0WQ&amp;feature=emb_logo")</f>
        <v>https://www.youtube.com/watch?time_continue=1&amp;v=D5mrwMTK0WQ&amp;feature=emb_logo</v>
      </c>
      <c r="G7" s="395"/>
    </row>
    <row r="8" spans="1:7" ht="13.5">
      <c r="A8" s="415" t="s">
        <v>49</v>
      </c>
      <c r="B8" s="387"/>
      <c r="C8" s="387"/>
      <c r="D8" s="387"/>
      <c r="E8" s="387"/>
      <c r="F8" s="387"/>
      <c r="G8" s="388"/>
    </row>
    <row r="9" spans="1:7" ht="60">
      <c r="A9" s="13">
        <v>4</v>
      </c>
      <c r="B9" s="23"/>
      <c r="C9" s="13" t="s">
        <v>90</v>
      </c>
      <c r="D9" s="13" t="s">
        <v>430</v>
      </c>
      <c r="E9" s="13" t="s">
        <v>862</v>
      </c>
      <c r="F9" s="68" t="str">
        <f>HYPERLINK("https://infourok.ru/prezentaciya-po-obschestvoznaniyu-na-temu-grazhdansko-processualnoe-pravo-klass-1195659.html","https://infourok.ru/prezentaciya-po-obschestvoznaniyu-na-temu-grazhdansko-processualnoe-pravo-klass-1195659.html")</f>
        <v>https://infourok.ru/prezentaciya-po-obschestvoznaniyu-na-temu-grazhdansko-processualnoe-pravo-klass-1195659.html</v>
      </c>
      <c r="G9" s="13" t="s">
        <v>863</v>
      </c>
    </row>
    <row r="10" spans="1:7" ht="45">
      <c r="A10" s="13">
        <v>5</v>
      </c>
      <c r="B10" s="23"/>
      <c r="C10" s="13" t="s">
        <v>317</v>
      </c>
      <c r="D10" s="13" t="s">
        <v>582</v>
      </c>
      <c r="E10" s="13" t="s">
        <v>866</v>
      </c>
      <c r="F10" s="18" t="s">
        <v>867</v>
      </c>
      <c r="G10" s="13" t="s">
        <v>868</v>
      </c>
    </row>
    <row r="11" spans="1:7" ht="30">
      <c r="A11" s="13">
        <v>6</v>
      </c>
      <c r="B11" s="23"/>
      <c r="C11" s="13" t="s">
        <v>39</v>
      </c>
      <c r="D11" s="13" t="s">
        <v>869</v>
      </c>
      <c r="E11" s="13" t="s">
        <v>870</v>
      </c>
      <c r="F11" s="165" t="s">
        <v>871</v>
      </c>
      <c r="G11" s="13"/>
    </row>
    <row r="12" spans="1:7" ht="13.5">
      <c r="A12" s="415" t="s">
        <v>60</v>
      </c>
      <c r="B12" s="387"/>
      <c r="C12" s="387"/>
      <c r="D12" s="387"/>
      <c r="E12" s="387"/>
      <c r="F12" s="387"/>
      <c r="G12" s="388"/>
    </row>
    <row r="13" spans="1:7" ht="15">
      <c r="A13" s="41"/>
      <c r="B13" s="41"/>
      <c r="C13" s="41"/>
      <c r="D13" s="41"/>
      <c r="E13" s="41"/>
      <c r="F13" s="41"/>
      <c r="G13" s="41"/>
    </row>
    <row r="14" spans="1:7" ht="13.5">
      <c r="A14" s="421" t="s">
        <v>65</v>
      </c>
      <c r="B14" s="392"/>
      <c r="C14" s="392"/>
      <c r="D14" s="392"/>
      <c r="E14" s="392"/>
      <c r="F14" s="392"/>
      <c r="G14" s="392"/>
    </row>
    <row r="15" spans="1:7">
      <c r="A15" s="46" t="s">
        <v>7</v>
      </c>
      <c r="B15" s="46" t="s">
        <v>3</v>
      </c>
      <c r="C15" s="46" t="s">
        <v>9</v>
      </c>
      <c r="D15" s="46" t="s">
        <v>10</v>
      </c>
      <c r="E15" s="46" t="s">
        <v>11</v>
      </c>
      <c r="F15" s="46" t="s">
        <v>12</v>
      </c>
      <c r="G15" s="46" t="s">
        <v>13</v>
      </c>
    </row>
    <row r="16" spans="1:7" ht="30">
      <c r="A16" s="13">
        <v>1</v>
      </c>
      <c r="B16" s="23"/>
      <c r="C16" s="13" t="s">
        <v>39</v>
      </c>
      <c r="D16" s="13" t="s">
        <v>874</v>
      </c>
      <c r="E16" s="39" t="s">
        <v>875</v>
      </c>
      <c r="F16" s="149" t="str">
        <f>HYPERLINK("https://ok.ru/video/31101489576","https://ok.ru/video/31101489576")</f>
        <v>https://ok.ru/video/31101489576</v>
      </c>
      <c r="G16" s="23"/>
    </row>
    <row r="17" spans="1:7">
      <c r="A17" s="43"/>
      <c r="B17" s="43"/>
      <c r="C17" s="43"/>
      <c r="D17" s="43"/>
      <c r="E17" s="43"/>
      <c r="F17" s="43"/>
      <c r="G17" s="43"/>
    </row>
    <row r="18" spans="1:7">
      <c r="A18" s="391" t="s">
        <v>85</v>
      </c>
      <c r="B18" s="392"/>
      <c r="C18" s="4"/>
      <c r="D18" s="4"/>
      <c r="E18" s="4"/>
      <c r="F18" s="393">
        <v>43942</v>
      </c>
      <c r="G18" s="392"/>
    </row>
    <row r="19" spans="1:7">
      <c r="A19" s="9" t="s">
        <v>7</v>
      </c>
      <c r="B19" s="9" t="s">
        <v>3</v>
      </c>
      <c r="C19" s="9" t="s">
        <v>9</v>
      </c>
      <c r="D19" s="9" t="s">
        <v>10</v>
      </c>
      <c r="E19" s="9" t="s">
        <v>11</v>
      </c>
      <c r="F19" s="9" t="s">
        <v>12</v>
      </c>
      <c r="G19" s="9" t="s">
        <v>13</v>
      </c>
    </row>
    <row r="20" spans="1:7" ht="30">
      <c r="A20" s="13">
        <v>1</v>
      </c>
      <c r="B20" s="13" t="s">
        <v>877</v>
      </c>
      <c r="C20" s="13" t="s">
        <v>878</v>
      </c>
      <c r="D20" s="13" t="s">
        <v>132</v>
      </c>
      <c r="E20" s="13" t="s">
        <v>879</v>
      </c>
      <c r="F20" s="227" t="str">
        <f>HYPERLINK("https://clipwon.com/videos/Создание-нового-робота.html","Весь класс в Контакте, Вслучае отсутствия по ссылке")</f>
        <v>Весь класс в Контакте, Вслучае отсутствия по ссылке</v>
      </c>
      <c r="G20" s="13" t="s">
        <v>882</v>
      </c>
    </row>
    <row r="21" spans="1:7" ht="30">
      <c r="A21" s="401">
        <v>2</v>
      </c>
      <c r="B21" s="509" t="s">
        <v>26</v>
      </c>
      <c r="C21" s="401" t="s">
        <v>305</v>
      </c>
      <c r="D21" s="401" t="s">
        <v>627</v>
      </c>
      <c r="E21" s="493" t="s">
        <v>883</v>
      </c>
      <c r="F21" s="227" t="s">
        <v>884</v>
      </c>
      <c r="G21" s="519"/>
    </row>
    <row r="22" spans="1:7" ht="45">
      <c r="A22" s="399"/>
      <c r="B22" s="449"/>
      <c r="C22" s="399"/>
      <c r="D22" s="399"/>
      <c r="E22" s="428"/>
      <c r="F22" s="309" t="s">
        <v>887</v>
      </c>
      <c r="G22" s="395"/>
    </row>
    <row r="23" spans="1:7" ht="30">
      <c r="A23" s="13">
        <v>3</v>
      </c>
      <c r="B23" s="23"/>
      <c r="C23" s="13" t="s">
        <v>48</v>
      </c>
      <c r="D23" s="13" t="s">
        <v>648</v>
      </c>
      <c r="E23" s="20" t="s">
        <v>888</v>
      </c>
      <c r="F23" s="316" t="s">
        <v>889</v>
      </c>
      <c r="G23" s="154" t="s">
        <v>891</v>
      </c>
    </row>
    <row r="24" spans="1:7" ht="13.5">
      <c r="A24" s="415" t="s">
        <v>49</v>
      </c>
      <c r="B24" s="387"/>
      <c r="C24" s="387"/>
      <c r="D24" s="387"/>
      <c r="E24" s="387"/>
      <c r="F24" s="387"/>
      <c r="G24" s="388"/>
    </row>
    <row r="25" spans="1:7" ht="60">
      <c r="A25" s="13">
        <v>4</v>
      </c>
      <c r="B25" s="23"/>
      <c r="C25" s="13" t="s">
        <v>39</v>
      </c>
      <c r="D25" s="13" t="s">
        <v>582</v>
      </c>
      <c r="E25" s="13" t="s">
        <v>892</v>
      </c>
      <c r="F25" s="165" t="s">
        <v>893</v>
      </c>
      <c r="G25" s="13"/>
    </row>
    <row r="26" spans="1:7" ht="60">
      <c r="A26" s="13">
        <v>5</v>
      </c>
      <c r="B26" s="23"/>
      <c r="C26" s="13" t="s">
        <v>48</v>
      </c>
      <c r="D26" s="13" t="s">
        <v>335</v>
      </c>
      <c r="E26" s="18" t="s">
        <v>896</v>
      </c>
      <c r="F26" s="18" t="s">
        <v>897</v>
      </c>
      <c r="G26" s="13" t="s">
        <v>898</v>
      </c>
    </row>
    <row r="27" spans="1:7" ht="30">
      <c r="A27" s="13">
        <v>6</v>
      </c>
      <c r="B27" s="23"/>
      <c r="C27" s="13" t="s">
        <v>39</v>
      </c>
      <c r="D27" s="13" t="s">
        <v>899</v>
      </c>
      <c r="E27" s="13" t="s">
        <v>900</v>
      </c>
      <c r="F27" s="149" t="str">
        <f>HYPERLINK("https://rus-ege.sdamgia.ru/?redir=1","пройти по ссылке")</f>
        <v>пройти по ссылке</v>
      </c>
      <c r="G27" s="13" t="s">
        <v>902</v>
      </c>
    </row>
    <row r="28" spans="1:7" ht="13.5">
      <c r="A28" s="415" t="s">
        <v>60</v>
      </c>
      <c r="B28" s="387"/>
      <c r="C28" s="387"/>
      <c r="D28" s="387"/>
      <c r="E28" s="387"/>
      <c r="F28" s="387"/>
      <c r="G28" s="388"/>
    </row>
    <row r="29" spans="1:7" ht="15">
      <c r="A29" s="41"/>
      <c r="B29" s="41"/>
      <c r="C29" s="41"/>
      <c r="D29" s="41"/>
      <c r="E29" s="41"/>
      <c r="F29" s="41"/>
      <c r="G29" s="41"/>
    </row>
    <row r="30" spans="1:7" ht="13.5">
      <c r="A30" s="421" t="s">
        <v>65</v>
      </c>
      <c r="B30" s="392"/>
      <c r="C30" s="392"/>
      <c r="D30" s="392"/>
      <c r="E30" s="392"/>
      <c r="F30" s="392"/>
      <c r="G30" s="392"/>
    </row>
    <row r="31" spans="1:7">
      <c r="A31" s="46" t="s">
        <v>7</v>
      </c>
      <c r="B31" s="46" t="s">
        <v>3</v>
      </c>
      <c r="C31" s="46" t="s">
        <v>9</v>
      </c>
      <c r="D31" s="46" t="s">
        <v>10</v>
      </c>
      <c r="E31" s="46" t="s">
        <v>11</v>
      </c>
      <c r="F31" s="46" t="s">
        <v>12</v>
      </c>
      <c r="G31" s="46" t="s">
        <v>13</v>
      </c>
    </row>
    <row r="32" spans="1:7" ht="30">
      <c r="A32" s="13">
        <v>1</v>
      </c>
      <c r="B32" s="23"/>
      <c r="C32" s="13" t="s">
        <v>317</v>
      </c>
      <c r="D32" s="13" t="s">
        <v>905</v>
      </c>
      <c r="E32" s="13" t="s">
        <v>906</v>
      </c>
      <c r="F32" s="13" t="s">
        <v>907</v>
      </c>
      <c r="G32" s="23"/>
    </row>
    <row r="33" spans="1:7">
      <c r="A33" s="70"/>
      <c r="B33" s="70"/>
      <c r="C33" s="70"/>
      <c r="D33" s="70"/>
      <c r="E33" s="70"/>
      <c r="F33" s="70"/>
      <c r="G33" s="70"/>
    </row>
    <row r="34" spans="1:7">
      <c r="A34" s="391" t="s">
        <v>119</v>
      </c>
      <c r="B34" s="392"/>
      <c r="C34" s="4"/>
      <c r="D34" s="4"/>
      <c r="E34" s="4"/>
      <c r="F34" s="393">
        <v>43943</v>
      </c>
      <c r="G34" s="392"/>
    </row>
    <row r="35" spans="1:7">
      <c r="A35" s="9" t="s">
        <v>7</v>
      </c>
      <c r="B35" s="9" t="s">
        <v>3</v>
      </c>
      <c r="C35" s="9" t="s">
        <v>9</v>
      </c>
      <c r="D35" s="87" t="s">
        <v>10</v>
      </c>
      <c r="E35" s="46" t="s">
        <v>11</v>
      </c>
      <c r="F35" s="46" t="s">
        <v>12</v>
      </c>
      <c r="G35" s="46" t="s">
        <v>13</v>
      </c>
    </row>
    <row r="36" spans="1:7" ht="30.75">
      <c r="A36" s="13">
        <v>1</v>
      </c>
      <c r="B36" s="23"/>
      <c r="C36" s="13" t="s">
        <v>39</v>
      </c>
      <c r="D36" s="13" t="s">
        <v>913</v>
      </c>
      <c r="E36" s="317" t="s">
        <v>915</v>
      </c>
      <c r="F36" s="318" t="s">
        <v>916</v>
      </c>
      <c r="G36" s="319" t="s">
        <v>917</v>
      </c>
    </row>
    <row r="37" spans="1:7" ht="45">
      <c r="A37" s="13">
        <v>2</v>
      </c>
      <c r="B37" s="92" t="s">
        <v>26</v>
      </c>
      <c r="C37" s="13" t="s">
        <v>15</v>
      </c>
      <c r="D37" s="13" t="s">
        <v>562</v>
      </c>
      <c r="E37" s="231" t="s">
        <v>921</v>
      </c>
      <c r="F37" s="309" t="s">
        <v>922</v>
      </c>
      <c r="G37" s="13" t="s">
        <v>923</v>
      </c>
    </row>
    <row r="38" spans="1:7" ht="45">
      <c r="A38" s="13">
        <v>3</v>
      </c>
      <c r="B38" s="13" t="s">
        <v>924</v>
      </c>
      <c r="C38" s="13" t="s">
        <v>15</v>
      </c>
      <c r="D38" s="13" t="s">
        <v>132</v>
      </c>
      <c r="E38" s="13" t="s">
        <v>926</v>
      </c>
      <c r="F38" s="149" t="str">
        <f>HYPERLINK("https://videonews.club/","https://videonews.club/")</f>
        <v>https://videonews.club/</v>
      </c>
      <c r="G38" s="13" t="s">
        <v>929</v>
      </c>
    </row>
    <row r="39" spans="1:7" ht="13.5">
      <c r="A39" s="415" t="s">
        <v>49</v>
      </c>
      <c r="B39" s="387"/>
      <c r="C39" s="387"/>
      <c r="D39" s="387"/>
      <c r="E39" s="387"/>
      <c r="F39" s="387"/>
      <c r="G39" s="388"/>
    </row>
    <row r="40" spans="1:7" ht="75">
      <c r="A40" s="401">
        <v>4</v>
      </c>
      <c r="B40" s="174" t="s">
        <v>51</v>
      </c>
      <c r="C40" s="401" t="s">
        <v>305</v>
      </c>
      <c r="D40" s="401" t="s">
        <v>582</v>
      </c>
      <c r="E40" s="401" t="s">
        <v>931</v>
      </c>
      <c r="F40" s="321" t="s">
        <v>933</v>
      </c>
      <c r="G40" s="401" t="s">
        <v>934</v>
      </c>
    </row>
    <row r="41" spans="1:7" ht="15">
      <c r="A41" s="399"/>
      <c r="B41" s="307"/>
      <c r="C41" s="399"/>
      <c r="D41" s="399"/>
      <c r="E41" s="399"/>
      <c r="F41" s="322" t="s">
        <v>935</v>
      </c>
      <c r="G41" s="399"/>
    </row>
    <row r="42" spans="1:7" ht="60">
      <c r="A42" s="13">
        <v>5</v>
      </c>
      <c r="B42" s="23"/>
      <c r="C42" s="13" t="s">
        <v>39</v>
      </c>
      <c r="D42" s="13" t="s">
        <v>430</v>
      </c>
      <c r="E42" s="13" t="s">
        <v>937</v>
      </c>
      <c r="F42" s="68" t="str">
        <f>HYPERLINK("https://infourok.ru/prezentaciya-po-pravu-na-temu-osnovnie-principi-i-pravila-grazhdanskogo-processa-klass-1174374.html","https://infourok.ru/prezentaciya-po-pravu-na-temu-osnovnie-principi-i-pravila-grazhdanskogo-processa-klass-1174374.html")</f>
        <v>https://infourok.ru/prezentaciya-po-pravu-na-temu-osnovnie-principi-i-pravila-grazhdanskogo-processa-klass-1174374.html</v>
      </c>
      <c r="G42" s="13" t="s">
        <v>939</v>
      </c>
    </row>
    <row r="43" spans="1:7" ht="30">
      <c r="A43" s="401">
        <v>6</v>
      </c>
      <c r="B43" s="401"/>
      <c r="C43" s="401" t="s">
        <v>90</v>
      </c>
      <c r="D43" s="401" t="s">
        <v>603</v>
      </c>
      <c r="E43" s="401" t="s">
        <v>856</v>
      </c>
      <c r="F43" s="149" t="str">
        <f>HYPERLINK("https://resh.edu.ru/subject/lesson/4737/main/199808/","https://resh.edu.ru/subject/lesson/4737/main/199808/")</f>
        <v>https://resh.edu.ru/subject/lesson/4737/main/199808/</v>
      </c>
      <c r="G43" s="401" t="s">
        <v>944</v>
      </c>
    </row>
    <row r="44" spans="1:7" ht="30">
      <c r="A44" s="483"/>
      <c r="B44" s="483"/>
      <c r="C44" s="483"/>
      <c r="D44" s="483"/>
      <c r="E44" s="483"/>
      <c r="F44" s="149" t="str">
        <f>HYPERLINK("https://www.youtube.com/watch?v=KG6_jFLr8uw","https://www.youtube.com/watch?v=KG6_jFLr8uw")</f>
        <v>https://www.youtube.com/watch?v=KG6_jFLr8uw</v>
      </c>
      <c r="G44" s="483"/>
    </row>
    <row r="45" spans="1:7" ht="30.75" customHeight="1">
      <c r="A45" s="399"/>
      <c r="B45" s="399"/>
      <c r="C45" s="399"/>
      <c r="D45" s="399"/>
      <c r="E45" s="399"/>
      <c r="F45" s="18" t="s">
        <v>949</v>
      </c>
      <c r="G45" s="399"/>
    </row>
    <row r="46" spans="1:7" ht="30">
      <c r="A46" s="401">
        <v>7</v>
      </c>
      <c r="B46" s="401"/>
      <c r="C46" s="401" t="s">
        <v>439</v>
      </c>
      <c r="D46" s="401" t="s">
        <v>952</v>
      </c>
      <c r="E46" s="401" t="s">
        <v>953</v>
      </c>
      <c r="F46" s="68" t="str">
        <f>HYPERLINK("https://resh.edu.ru/subject/lesson/4747/main/","https://resh.edu.ru/subject/lesson/4747/main/")</f>
        <v>https://resh.edu.ru/subject/lesson/4747/main/</v>
      </c>
      <c r="G46" s="401"/>
    </row>
    <row r="47" spans="1:7" ht="30">
      <c r="A47" s="483"/>
      <c r="B47" s="483"/>
      <c r="C47" s="483"/>
      <c r="D47" s="483"/>
      <c r="E47" s="483"/>
      <c r="F47" s="18" t="s">
        <v>956</v>
      </c>
      <c r="G47" s="483"/>
    </row>
    <row r="48" spans="1:7" ht="15">
      <c r="A48" s="483"/>
      <c r="B48" s="483"/>
      <c r="C48" s="483"/>
      <c r="D48" s="483"/>
      <c r="E48" s="483"/>
      <c r="F48" s="149" t="str">
        <f>HYPERLINK("https://vk.com/away.php?to=https%3A%2F%2Fjoin.skype.com%2Finvite%2FgBec3xebu1Zm&amp;cc_key=","перейти по ссылке")</f>
        <v>перейти по ссылке</v>
      </c>
      <c r="G48" s="483"/>
    </row>
    <row r="49" spans="1:7" ht="30">
      <c r="A49" s="399"/>
      <c r="B49" s="399"/>
      <c r="C49" s="399"/>
      <c r="D49" s="399"/>
      <c r="E49" s="399"/>
      <c r="F49" s="68" t="str">
        <f>HYPERLINK("https://www.youtube.com/watch?v=NOvhByP8SnA&amp;feature=emb_logo","https://www.youtube.com/watch?v=NOvhByP8SnA&amp;feature=emb_logo")</f>
        <v>https://www.youtube.com/watch?v=NOvhByP8SnA&amp;feature=emb_logo</v>
      </c>
      <c r="G49" s="399"/>
    </row>
    <row r="50" spans="1:7" ht="13.5">
      <c r="A50" s="415" t="s">
        <v>60</v>
      </c>
      <c r="B50" s="387"/>
      <c r="C50" s="387"/>
      <c r="D50" s="387"/>
      <c r="E50" s="387"/>
      <c r="F50" s="387"/>
      <c r="G50" s="388"/>
    </row>
    <row r="51" spans="1:7">
      <c r="A51" s="70"/>
      <c r="B51" s="70"/>
      <c r="C51" s="70"/>
      <c r="D51" s="70"/>
      <c r="E51" s="70"/>
      <c r="F51" s="70"/>
      <c r="G51" s="70"/>
    </row>
    <row r="52" spans="1:7">
      <c r="A52" s="391" t="s">
        <v>173</v>
      </c>
      <c r="B52" s="392"/>
      <c r="C52" s="4"/>
      <c r="D52" s="4"/>
      <c r="E52" s="4"/>
      <c r="F52" s="393">
        <v>43944</v>
      </c>
      <c r="G52" s="392"/>
    </row>
    <row r="53" spans="1:7">
      <c r="A53" s="9" t="s">
        <v>7</v>
      </c>
      <c r="B53" s="9" t="s">
        <v>3</v>
      </c>
      <c r="C53" s="9" t="s">
        <v>9</v>
      </c>
      <c r="D53" s="9" t="s">
        <v>10</v>
      </c>
      <c r="E53" s="9" t="s">
        <v>11</v>
      </c>
      <c r="F53" s="9" t="s">
        <v>12</v>
      </c>
      <c r="G53" s="9" t="s">
        <v>13</v>
      </c>
    </row>
    <row r="54" spans="1:7" ht="30">
      <c r="A54" s="401">
        <v>1</v>
      </c>
      <c r="B54" s="401" t="s">
        <v>14</v>
      </c>
      <c r="C54" s="401" t="s">
        <v>67</v>
      </c>
      <c r="D54" s="401" t="s">
        <v>603</v>
      </c>
      <c r="E54" s="401" t="s">
        <v>856</v>
      </c>
      <c r="F54" s="18" t="s">
        <v>965</v>
      </c>
      <c r="G54" s="401" t="s">
        <v>966</v>
      </c>
    </row>
    <row r="55" spans="1:7" ht="15">
      <c r="A55" s="399"/>
      <c r="B55" s="399"/>
      <c r="C55" s="399"/>
      <c r="D55" s="399"/>
      <c r="E55" s="399"/>
      <c r="F55" s="149" t="str">
        <f>HYPERLINK("https://vk.com/away.php?to=https%3A%2F%2Fjoin.skype.com%2Finvite%2FgBec3xebu1Zm&amp;cc_key=","перейти по ссылке")</f>
        <v>перейти по ссылке</v>
      </c>
      <c r="G55" s="483"/>
    </row>
    <row r="56" spans="1:7" ht="45">
      <c r="A56" s="13">
        <v>2</v>
      </c>
      <c r="B56" s="23"/>
      <c r="C56" s="13" t="s">
        <v>48</v>
      </c>
      <c r="D56" s="13" t="s">
        <v>603</v>
      </c>
      <c r="E56" s="13" t="s">
        <v>968</v>
      </c>
      <c r="F56" s="149" t="str">
        <f>HYPERLINK("https://www.youtube.com/watch?time_continue=160&amp;v=9LEobj-6VZM&amp;feature=emb_logo","https://www.youtube.com/watch?time_continue=160&amp;v=9LEobj-6VZM&amp;feature=emb_logo")</f>
        <v>https://www.youtube.com/watch?time_continue=160&amp;v=9LEobj-6VZM&amp;feature=emb_logo</v>
      </c>
      <c r="G56" s="399"/>
    </row>
    <row r="57" spans="1:7" ht="45">
      <c r="A57" s="17">
        <v>3</v>
      </c>
      <c r="B57" s="24"/>
      <c r="C57" s="17" t="s">
        <v>39</v>
      </c>
      <c r="D57" s="17" t="s">
        <v>245</v>
      </c>
      <c r="E57" s="17" t="s">
        <v>970</v>
      </c>
      <c r="F57" s="22" t="str">
        <f>HYPERLINK("https://yandex.ru/video/search?text=видеоурок%20глагол%20как%20часть%20речи%2010%20класс","https://yandex.ru/video/search?text=видеоурок%20глагол%20как%20часть%20речи%2010%20класс")</f>
        <v>https://yandex.ru/video/search?text=видеоурок%20глагол%20как%20часть%20речи%2010%20класс</v>
      </c>
      <c r="G57" s="17" t="s">
        <v>971</v>
      </c>
    </row>
    <row r="58" spans="1:7" ht="13.5">
      <c r="A58" s="415" t="s">
        <v>49</v>
      </c>
      <c r="B58" s="387"/>
      <c r="C58" s="387"/>
      <c r="D58" s="387"/>
      <c r="E58" s="387"/>
      <c r="F58" s="387"/>
      <c r="G58" s="388"/>
    </row>
    <row r="59" spans="1:7" ht="30">
      <c r="A59" s="401">
        <v>4</v>
      </c>
      <c r="B59" s="503" t="s">
        <v>51</v>
      </c>
      <c r="C59" s="398" t="s">
        <v>305</v>
      </c>
      <c r="D59" s="398" t="s">
        <v>562</v>
      </c>
      <c r="E59" s="437" t="s">
        <v>976</v>
      </c>
      <c r="F59" s="227" t="s">
        <v>977</v>
      </c>
      <c r="G59" s="513" t="str">
        <f>HYPERLINK("https://drive.google.com/open?id=1gkT0rX_ZrDqvTNTPL4S_LLU1mJtC5_YC","Конспект в тетрадь: https://drive.google.com/open?id=1gkT0rX_ZrDqvTNTPL4S_LLU1mJtC5_YC")</f>
        <v>Конспект в тетрадь: https://drive.google.com/open?id=1gkT0rX_ZrDqvTNTPL4S_LLU1mJtC5_YC</v>
      </c>
    </row>
    <row r="60" spans="1:7" ht="59.25" customHeight="1">
      <c r="A60" s="399"/>
      <c r="B60" s="399"/>
      <c r="C60" s="399"/>
      <c r="D60" s="399"/>
      <c r="E60" s="411"/>
      <c r="F60" s="195" t="str">
        <f>HYPERLINK("https://drive.google.com/open?id=1gkT0rX_ZrDqvTNTPL4S_LLU1mJtC5_YC","Для тех кто не смог подключится:https://drive.google.com/open?id=1gkT0rX_ZrDqvTNTPL4S_LLU1mJtC5_YC")</f>
        <v>Для тех кто не смог подключится:https://drive.google.com/open?id=1gkT0rX_ZrDqvTNTPL4S_LLU1mJtC5_YC</v>
      </c>
      <c r="G60" s="395"/>
    </row>
    <row r="61" spans="1:7" ht="30">
      <c r="A61" s="13">
        <v>5</v>
      </c>
      <c r="B61" s="23"/>
      <c r="C61" s="13" t="s">
        <v>39</v>
      </c>
      <c r="D61" s="13" t="s">
        <v>582</v>
      </c>
      <c r="E61" s="13" t="s">
        <v>982</v>
      </c>
      <c r="F61" s="167" t="s">
        <v>984</v>
      </c>
      <c r="G61" s="13" t="s">
        <v>986</v>
      </c>
    </row>
    <row r="62" spans="1:7" ht="30">
      <c r="A62" s="13">
        <v>6</v>
      </c>
      <c r="B62" s="23"/>
      <c r="C62" s="13" t="s">
        <v>48</v>
      </c>
      <c r="D62" s="13" t="s">
        <v>132</v>
      </c>
      <c r="E62" s="13" t="s">
        <v>987</v>
      </c>
      <c r="F62" s="18" t="s">
        <v>988</v>
      </c>
      <c r="G62" s="13" t="s">
        <v>989</v>
      </c>
    </row>
    <row r="63" spans="1:7" ht="13.5">
      <c r="A63" s="415" t="s">
        <v>60</v>
      </c>
      <c r="B63" s="387"/>
      <c r="C63" s="387"/>
      <c r="D63" s="387"/>
      <c r="E63" s="387"/>
      <c r="F63" s="387"/>
      <c r="G63" s="388"/>
    </row>
    <row r="64" spans="1:7" ht="15">
      <c r="A64" s="41"/>
      <c r="B64" s="41"/>
      <c r="C64" s="41"/>
      <c r="D64" s="41"/>
      <c r="E64" s="41"/>
      <c r="F64" s="41"/>
      <c r="G64" s="41"/>
    </row>
    <row r="65" spans="1:7" ht="13.5">
      <c r="A65" s="421" t="s">
        <v>65</v>
      </c>
      <c r="B65" s="392"/>
      <c r="C65" s="392"/>
      <c r="D65" s="392"/>
      <c r="E65" s="392"/>
      <c r="F65" s="392"/>
      <c r="G65" s="392"/>
    </row>
    <row r="66" spans="1:7">
      <c r="A66" s="46" t="s">
        <v>7</v>
      </c>
      <c r="B66" s="46" t="s">
        <v>3</v>
      </c>
      <c r="C66" s="46" t="s">
        <v>9</v>
      </c>
      <c r="D66" s="46" t="s">
        <v>10</v>
      </c>
      <c r="E66" s="46" t="s">
        <v>11</v>
      </c>
      <c r="F66" s="46" t="s">
        <v>12</v>
      </c>
      <c r="G66" s="46" t="s">
        <v>13</v>
      </c>
    </row>
    <row r="67" spans="1:7" ht="45">
      <c r="A67" s="13">
        <v>1</v>
      </c>
      <c r="B67" s="23"/>
      <c r="C67" s="13" t="s">
        <v>39</v>
      </c>
      <c r="D67" s="13" t="s">
        <v>992</v>
      </c>
      <c r="E67" s="141" t="s">
        <v>993</v>
      </c>
      <c r="F67" s="165" t="s">
        <v>994</v>
      </c>
      <c r="G67" s="23"/>
    </row>
    <row r="68" spans="1:7">
      <c r="A68" s="43"/>
      <c r="B68" s="43"/>
      <c r="C68" s="43"/>
      <c r="D68" s="43"/>
      <c r="E68" s="43"/>
      <c r="F68" s="43"/>
      <c r="G68" s="43"/>
    </row>
    <row r="69" spans="1:7">
      <c r="A69" s="391" t="s">
        <v>200</v>
      </c>
      <c r="B69" s="392"/>
      <c r="C69" s="4"/>
      <c r="D69" s="4"/>
      <c r="E69" s="4"/>
      <c r="F69" s="393">
        <v>43945</v>
      </c>
      <c r="G69" s="392"/>
    </row>
    <row r="70" spans="1:7">
      <c r="A70" s="9" t="s">
        <v>7</v>
      </c>
      <c r="B70" s="9" t="s">
        <v>3</v>
      </c>
      <c r="C70" s="9" t="s">
        <v>9</v>
      </c>
      <c r="D70" s="9" t="s">
        <v>10</v>
      </c>
      <c r="E70" s="9" t="s">
        <v>11</v>
      </c>
      <c r="F70" s="9" t="s">
        <v>12</v>
      </c>
      <c r="G70" s="9" t="s">
        <v>13</v>
      </c>
    </row>
    <row r="71" spans="1:7" ht="45">
      <c r="A71" s="13">
        <v>1</v>
      </c>
      <c r="B71" s="23"/>
      <c r="C71" s="13" t="s">
        <v>39</v>
      </c>
      <c r="D71" s="13" t="s">
        <v>999</v>
      </c>
      <c r="E71" s="39" t="s">
        <v>1000</v>
      </c>
      <c r="F71" s="342" t="s">
        <v>1001</v>
      </c>
      <c r="G71" s="48" t="s">
        <v>1005</v>
      </c>
    </row>
    <row r="72" spans="1:7" ht="45">
      <c r="A72" s="13">
        <v>2</v>
      </c>
      <c r="B72" s="23"/>
      <c r="C72" s="13" t="s">
        <v>193</v>
      </c>
      <c r="D72" s="13" t="s">
        <v>366</v>
      </c>
      <c r="E72" s="13" t="s">
        <v>1007</v>
      </c>
      <c r="F72" s="140" t="str">
        <f>HYPERLINK("https://vk.com/video-28629894_160727350?t=13s","https://vk.com/video-28629894_160727350?t=13s")</f>
        <v>https://vk.com/video-28629894_160727350?t=13s</v>
      </c>
      <c r="G72" s="13"/>
    </row>
    <row r="73" spans="1:7" ht="30">
      <c r="A73" s="401">
        <v>3</v>
      </c>
      <c r="B73" s="401"/>
      <c r="C73" s="401" t="s">
        <v>90</v>
      </c>
      <c r="D73" s="401" t="s">
        <v>648</v>
      </c>
      <c r="E73" s="410" t="s">
        <v>888</v>
      </c>
      <c r="F73" s="140" t="str">
        <f>HYPERLINK("https://resh.edu.ru/subject/lesson/5866/main/221580/","https://resh.edu.ru/subject/lesson/5866/main/221580/")</f>
        <v>https://resh.edu.ru/subject/lesson/5866/main/221580/</v>
      </c>
      <c r="G73" s="406" t="s">
        <v>1013</v>
      </c>
    </row>
    <row r="74" spans="1:7" ht="15">
      <c r="A74" s="399"/>
      <c r="B74" s="399"/>
      <c r="C74" s="399"/>
      <c r="D74" s="399"/>
      <c r="E74" s="411"/>
      <c r="F74" s="309" t="s">
        <v>1014</v>
      </c>
      <c r="G74" s="395"/>
    </row>
    <row r="75" spans="1:7" ht="13.5">
      <c r="A75" s="415" t="s">
        <v>49</v>
      </c>
      <c r="B75" s="387"/>
      <c r="C75" s="387"/>
      <c r="D75" s="387"/>
      <c r="E75" s="387"/>
      <c r="F75" s="387"/>
      <c r="G75" s="388"/>
    </row>
    <row r="76" spans="1:7" ht="30">
      <c r="A76" s="13">
        <v>4</v>
      </c>
      <c r="B76" s="23"/>
      <c r="C76" s="13" t="s">
        <v>305</v>
      </c>
      <c r="D76" s="13" t="s">
        <v>335</v>
      </c>
      <c r="E76" s="13" t="s">
        <v>1015</v>
      </c>
      <c r="F76" s="149" t="str">
        <f>HYPERLINK("https://infourok.ru/prezentaciya-po-istorii-aleksandr-klass-1231626.html","https://infourok.ru/prezentaciya-po-istorii-aleksandr-klass-1231626.html")</f>
        <v>https://infourok.ru/prezentaciya-po-istorii-aleksandr-klass-1231626.html</v>
      </c>
      <c r="G76" s="13" t="s">
        <v>1016</v>
      </c>
    </row>
    <row r="77" spans="1:7" ht="30">
      <c r="A77" s="17">
        <v>5</v>
      </c>
      <c r="B77" s="24"/>
      <c r="C77" s="10" t="s">
        <v>317</v>
      </c>
      <c r="D77" s="17" t="s">
        <v>780</v>
      </c>
      <c r="E77" s="17" t="s">
        <v>1018</v>
      </c>
      <c r="F77" s="17" t="s">
        <v>1019</v>
      </c>
      <c r="G77" s="17" t="s">
        <v>1020</v>
      </c>
    </row>
    <row r="78" spans="1:7" ht="60">
      <c r="A78" s="13">
        <v>6</v>
      </c>
      <c r="B78" s="13" t="s">
        <v>70</v>
      </c>
      <c r="C78" s="13" t="s">
        <v>305</v>
      </c>
      <c r="D78" s="13" t="s">
        <v>582</v>
      </c>
      <c r="E78" s="13" t="s">
        <v>1021</v>
      </c>
      <c r="F78" s="346" t="s">
        <v>1022</v>
      </c>
      <c r="G78" s="13" t="s">
        <v>1025</v>
      </c>
    </row>
    <row r="79" spans="1:7" ht="30">
      <c r="A79" s="13">
        <v>7</v>
      </c>
      <c r="B79" s="23"/>
      <c r="C79" s="10" t="s">
        <v>317</v>
      </c>
      <c r="D79" s="154" t="s">
        <v>1026</v>
      </c>
      <c r="E79" s="13" t="s">
        <v>1027</v>
      </c>
      <c r="F79" s="13" t="s">
        <v>1028</v>
      </c>
      <c r="G79" s="13"/>
    </row>
    <row r="80" spans="1:7" ht="13.5">
      <c r="A80" s="415" t="s">
        <v>60</v>
      </c>
      <c r="B80" s="387"/>
      <c r="C80" s="387"/>
      <c r="D80" s="387"/>
      <c r="E80" s="387"/>
      <c r="F80" s="387"/>
      <c r="G80" s="388"/>
    </row>
    <row r="81" spans="1:7" ht="15">
      <c r="A81" s="41"/>
      <c r="B81" s="41"/>
      <c r="C81" s="41"/>
      <c r="D81" s="41"/>
      <c r="E81" s="41"/>
      <c r="F81" s="41"/>
      <c r="G81" s="41"/>
    </row>
    <row r="82" spans="1:7">
      <c r="A82" s="391" t="s">
        <v>534</v>
      </c>
      <c r="B82" s="392"/>
      <c r="C82" s="4"/>
      <c r="D82" s="4"/>
      <c r="E82" s="4"/>
      <c r="F82" s="393">
        <v>43946</v>
      </c>
      <c r="G82" s="392"/>
    </row>
    <row r="83" spans="1:7">
      <c r="A83" s="9" t="s">
        <v>7</v>
      </c>
      <c r="B83" s="9" t="s">
        <v>3</v>
      </c>
      <c r="C83" s="9" t="s">
        <v>9</v>
      </c>
      <c r="D83" s="9" t="s">
        <v>10</v>
      </c>
      <c r="E83" s="9" t="s">
        <v>11</v>
      </c>
      <c r="F83" s="9" t="s">
        <v>12</v>
      </c>
      <c r="G83" s="9" t="s">
        <v>13</v>
      </c>
    </row>
    <row r="84" spans="1:7" ht="45">
      <c r="A84" s="13">
        <v>1</v>
      </c>
      <c r="B84" s="23"/>
      <c r="C84" s="13"/>
      <c r="D84" s="13" t="s">
        <v>366</v>
      </c>
      <c r="E84" s="13" t="s">
        <v>1007</v>
      </c>
      <c r="F84" s="68" t="str">
        <f>HYPERLINK("https://vk.com/video-28629894_160727350?t=13s","https://vk.com/video-28629894_160727350?t=13s")</f>
        <v>https://vk.com/video-28629894_160727350?t=13s</v>
      </c>
      <c r="G84" s="13" t="s">
        <v>555</v>
      </c>
    </row>
    <row r="85" spans="1:7" ht="45">
      <c r="A85" s="13">
        <v>2</v>
      </c>
      <c r="B85" s="13" t="s">
        <v>721</v>
      </c>
      <c r="C85" s="13" t="s">
        <v>375</v>
      </c>
      <c r="D85" s="13" t="s">
        <v>780</v>
      </c>
      <c r="E85" s="13" t="s">
        <v>1035</v>
      </c>
      <c r="F85" s="18" t="s">
        <v>1036</v>
      </c>
      <c r="G85" s="18" t="s">
        <v>1037</v>
      </c>
    </row>
    <row r="86" spans="1:7" ht="60">
      <c r="A86" s="17">
        <v>3</v>
      </c>
      <c r="B86" s="24"/>
      <c r="C86" s="17" t="s">
        <v>39</v>
      </c>
      <c r="D86" s="17" t="s">
        <v>814</v>
      </c>
      <c r="E86" s="17" t="s">
        <v>1038</v>
      </c>
      <c r="F86" s="350" t="str">
        <f>HYPERLINK("https://infourok.ru/material-k-uroku-pervaya-pomoschi-pri-otravlenii-ugarnim-gazom-dlya-uchaschihsya-klassov-2983726.html","https://infourok.ru/material-k-uroku-pervaya-pomoschi-pri-otravlenii-ugarnim-gazom-dlya-uchaschihsya-klassov-2983726.html")</f>
        <v>https://infourok.ru/material-k-uroku-pervaya-pomoschi-pri-otravlenii-ugarnim-gazom-dlya-uchaschihsya-klassov-2983726.html</v>
      </c>
      <c r="G86" s="17" t="s">
        <v>890</v>
      </c>
    </row>
    <row r="87" spans="1:7" ht="13.5">
      <c r="A87" s="415" t="s">
        <v>49</v>
      </c>
      <c r="B87" s="387"/>
      <c r="C87" s="387"/>
      <c r="D87" s="387"/>
      <c r="E87" s="387"/>
      <c r="F87" s="387"/>
      <c r="G87" s="388"/>
    </row>
    <row r="88" spans="1:7" ht="45">
      <c r="A88" s="13">
        <v>4</v>
      </c>
      <c r="B88" s="23"/>
      <c r="C88" s="13" t="s">
        <v>48</v>
      </c>
      <c r="D88" s="13" t="s">
        <v>627</v>
      </c>
      <c r="E88" s="13" t="s">
        <v>1042</v>
      </c>
      <c r="F88" s="165" t="s">
        <v>1043</v>
      </c>
      <c r="G88" s="13" t="s">
        <v>1045</v>
      </c>
    </row>
    <row r="89" spans="1:7" ht="30">
      <c r="A89" s="13">
        <v>5</v>
      </c>
      <c r="B89" s="23"/>
      <c r="C89" s="13" t="s">
        <v>48</v>
      </c>
      <c r="D89" s="13" t="s">
        <v>1047</v>
      </c>
      <c r="E89" s="343" t="s">
        <v>1048</v>
      </c>
      <c r="F89" s="319" t="s">
        <v>1049</v>
      </c>
      <c r="G89" s="48"/>
    </row>
    <row r="90" spans="1:7" ht="13.5">
      <c r="A90" s="415" t="s">
        <v>60</v>
      </c>
      <c r="B90" s="387"/>
      <c r="C90" s="387"/>
      <c r="D90" s="387"/>
      <c r="E90" s="387"/>
      <c r="F90" s="387"/>
      <c r="G90" s="388"/>
    </row>
    <row r="91" spans="1:7" ht="15">
      <c r="E91" s="152"/>
    </row>
  </sheetData>
  <mergeCells count="74">
    <mergeCell ref="A87:G87"/>
    <mergeCell ref="A90:G90"/>
    <mergeCell ref="G73:G74"/>
    <mergeCell ref="A75:G75"/>
    <mergeCell ref="A80:G80"/>
    <mergeCell ref="A82:B82"/>
    <mergeCell ref="F82:G82"/>
    <mergeCell ref="A39:G39"/>
    <mergeCell ref="G40:G41"/>
    <mergeCell ref="G43:G45"/>
    <mergeCell ref="G46:G49"/>
    <mergeCell ref="G54:G56"/>
    <mergeCell ref="A24:G24"/>
    <mergeCell ref="A28:G28"/>
    <mergeCell ref="A30:G30"/>
    <mergeCell ref="A34:B34"/>
    <mergeCell ref="F34:G34"/>
    <mergeCell ref="B21:B22"/>
    <mergeCell ref="C21:C22"/>
    <mergeCell ref="D21:D22"/>
    <mergeCell ref="E21:E22"/>
    <mergeCell ref="G5:G7"/>
    <mergeCell ref="A8:G8"/>
    <mergeCell ref="A12:G12"/>
    <mergeCell ref="A14:G14"/>
    <mergeCell ref="A18:B18"/>
    <mergeCell ref="F18:G18"/>
    <mergeCell ref="A21:A22"/>
    <mergeCell ref="G21:G22"/>
    <mergeCell ref="A1:B1"/>
    <mergeCell ref="F1:G1"/>
    <mergeCell ref="A5:A7"/>
    <mergeCell ref="B5:B7"/>
    <mergeCell ref="C5:C7"/>
    <mergeCell ref="D5:D7"/>
    <mergeCell ref="E5:E7"/>
    <mergeCell ref="A73:A74"/>
    <mergeCell ref="B73:B74"/>
    <mergeCell ref="C73:C74"/>
    <mergeCell ref="D73:D74"/>
    <mergeCell ref="E73:E74"/>
    <mergeCell ref="A63:G63"/>
    <mergeCell ref="A65:G65"/>
    <mergeCell ref="F69:G69"/>
    <mergeCell ref="B59:B60"/>
    <mergeCell ref="A69:B69"/>
    <mergeCell ref="A58:G58"/>
    <mergeCell ref="A59:A60"/>
    <mergeCell ref="C59:C60"/>
    <mergeCell ref="D59:D60"/>
    <mergeCell ref="E59:E60"/>
    <mergeCell ref="G59:G60"/>
    <mergeCell ref="A50:G50"/>
    <mergeCell ref="F52:G52"/>
    <mergeCell ref="A52:B52"/>
    <mergeCell ref="A54:A55"/>
    <mergeCell ref="B54:B55"/>
    <mergeCell ref="C54:C55"/>
    <mergeCell ref="D54:D55"/>
    <mergeCell ref="E54:E55"/>
    <mergeCell ref="E40:E41"/>
    <mergeCell ref="A43:A45"/>
    <mergeCell ref="B43:B45"/>
    <mergeCell ref="E43:E45"/>
    <mergeCell ref="A46:A49"/>
    <mergeCell ref="B46:B49"/>
    <mergeCell ref="C46:C49"/>
    <mergeCell ref="D46:D49"/>
    <mergeCell ref="E46:E49"/>
    <mergeCell ref="C43:C45"/>
    <mergeCell ref="D43:D45"/>
    <mergeCell ref="A40:A41"/>
    <mergeCell ref="C40:C41"/>
    <mergeCell ref="D40:D41"/>
  </mergeCells>
  <hyperlinks>
    <hyperlink ref="F11" r:id="rId1"/>
    <hyperlink ref="F21" r:id="rId2"/>
    <hyperlink ref="F25" r:id="rId3"/>
    <hyperlink ref="F36" r:id="rId4"/>
    <hyperlink ref="F41" r:id="rId5"/>
    <hyperlink ref="F59" r:id="rId6"/>
    <hyperlink ref="F61" r:id="rId7"/>
    <hyperlink ref="F67" r:id="rId8"/>
    <hyperlink ref="F71" r:id="rId9"/>
    <hyperlink ref="F88" r:id="rId10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79"/>
  <sheetViews>
    <sheetView workbookViewId="0"/>
  </sheetViews>
  <sheetFormatPr defaultColWidth="14.42578125" defaultRowHeight="15.75" customHeight="1"/>
  <cols>
    <col min="4" max="4" width="19.28515625" customWidth="1"/>
    <col min="5" max="5" width="21" customWidth="1"/>
    <col min="6" max="6" width="30" customWidth="1"/>
    <col min="7" max="7" width="28.85546875" customWidth="1"/>
  </cols>
  <sheetData>
    <row r="1" spans="1:7">
      <c r="A1" s="391"/>
      <c r="B1" s="392"/>
      <c r="C1" s="4"/>
      <c r="D1" s="4"/>
      <c r="E1" s="4"/>
      <c r="F1" s="393">
        <v>43941</v>
      </c>
      <c r="G1" s="392"/>
    </row>
    <row r="2" spans="1:7" ht="31.5">
      <c r="A2" s="9" t="s">
        <v>7</v>
      </c>
      <c r="B2" s="9" t="s">
        <v>3</v>
      </c>
      <c r="C2" s="9" t="s">
        <v>9</v>
      </c>
      <c r="D2" s="9" t="s">
        <v>10</v>
      </c>
      <c r="E2" s="9" t="s">
        <v>11</v>
      </c>
      <c r="F2" s="9" t="s">
        <v>12</v>
      </c>
      <c r="G2" s="9" t="s">
        <v>13</v>
      </c>
    </row>
    <row r="3" spans="1:7" ht="90">
      <c r="A3" s="13">
        <v>1</v>
      </c>
      <c r="B3" s="23"/>
      <c r="C3" s="13" t="s">
        <v>317</v>
      </c>
      <c r="D3" s="13" t="s">
        <v>911</v>
      </c>
      <c r="E3" s="13" t="s">
        <v>848</v>
      </c>
      <c r="F3" s="68" t="str">
        <f>HYPERLINK("https://youtu.be/dXghtKXXmvc","https://youtu.be/dXghtKXXmvc")</f>
        <v>https://youtu.be/dXghtKXXmvc</v>
      </c>
      <c r="G3" s="13"/>
    </row>
    <row r="4" spans="1:7" ht="60">
      <c r="A4" s="398">
        <v>2</v>
      </c>
      <c r="B4" s="398" t="s">
        <v>240</v>
      </c>
      <c r="C4" s="398" t="s">
        <v>67</v>
      </c>
      <c r="D4" s="398" t="s">
        <v>603</v>
      </c>
      <c r="E4" s="398" t="s">
        <v>918</v>
      </c>
      <c r="F4" s="14" t="s">
        <v>919</v>
      </c>
      <c r="G4" s="398" t="s">
        <v>920</v>
      </c>
    </row>
    <row r="5" spans="1:7" ht="15">
      <c r="A5" s="483"/>
      <c r="B5" s="483"/>
      <c r="C5" s="483"/>
      <c r="D5" s="483"/>
      <c r="E5" s="483"/>
      <c r="F5" s="11" t="str">
        <f>HYPERLINK("https://vk.com/away.php?to=https%3A%2F%2Fjoin.skype.com%2Finvite%2FgBec3xebu1Zm&amp;cc_key=","перейти ссылке")</f>
        <v>перейти ссылке</v>
      </c>
      <c r="G5" s="483"/>
    </row>
    <row r="6" spans="1:7" ht="15">
      <c r="A6" s="399"/>
      <c r="B6" s="399"/>
      <c r="C6" s="399"/>
      <c r="D6" s="399"/>
      <c r="E6" s="399"/>
      <c r="F6" s="22" t="str">
        <f>HYPERLINK("https://ege.sdamgia.ru/","https://ege.sdamgia.ru/")</f>
        <v>https://ege.sdamgia.ru/</v>
      </c>
      <c r="G6" s="399"/>
    </row>
    <row r="7" spans="1:7" ht="195">
      <c r="A7" s="17">
        <v>3</v>
      </c>
      <c r="B7" s="24"/>
      <c r="C7" s="17" t="s">
        <v>90</v>
      </c>
      <c r="D7" s="17" t="s">
        <v>930</v>
      </c>
      <c r="E7" s="17" t="s">
        <v>932</v>
      </c>
      <c r="F7" s="11" t="e">
        <f>HYPERLINK("https://yandex.ru/video/preview/?filmId=10202756394624601793&amp;text=политическое%20поведение%20презентация%2011%20класс%20профильный%20уровень&amp;path=wizard&amp;parent-reqid=1587151913060042-23560650600256441200294-production-app-host-man-web-yp-184&amp;redircnt=1587"&amp;"151919.1","https://yandex.ru/video/preview/?filmId=10202756394624601793&amp;text=политическое%20поведение%20презентация%2011%20класс%20профильный%20уровень&amp;path=wizard&amp;parent-reqid=1587151913060042-23560650600256441200294-production-app-host-man-web-yp-184&amp;redircnt=1587"&amp;"151919.1")</f>
        <v>#VALUE!</v>
      </c>
      <c r="G7" s="17" t="s">
        <v>936</v>
      </c>
    </row>
    <row r="8" spans="1:7">
      <c r="A8" s="415"/>
      <c r="B8" s="387"/>
      <c r="C8" s="387"/>
      <c r="D8" s="387"/>
      <c r="E8" s="387"/>
      <c r="F8" s="387"/>
      <c r="G8" s="388"/>
    </row>
    <row r="9" spans="1:7" ht="15">
      <c r="A9" s="401">
        <v>4</v>
      </c>
      <c r="B9" s="401"/>
      <c r="C9" s="401" t="s">
        <v>48</v>
      </c>
      <c r="D9" s="401" t="s">
        <v>582</v>
      </c>
      <c r="E9" s="410" t="s">
        <v>489</v>
      </c>
      <c r="F9" s="261"/>
      <c r="G9" s="406" t="s">
        <v>941</v>
      </c>
    </row>
    <row r="10" spans="1:7" ht="15">
      <c r="A10" s="483"/>
      <c r="B10" s="483"/>
      <c r="C10" s="483"/>
      <c r="D10" s="483"/>
      <c r="E10" s="499"/>
      <c r="F10" s="316"/>
      <c r="G10" s="434"/>
    </row>
    <row r="11" spans="1:7" ht="54" customHeight="1">
      <c r="A11" s="399"/>
      <c r="B11" s="399"/>
      <c r="C11" s="399"/>
      <c r="D11" s="399"/>
      <c r="E11" s="411"/>
      <c r="F11" s="309" t="s">
        <v>943</v>
      </c>
      <c r="G11" s="395"/>
    </row>
    <row r="12" spans="1:7" ht="120">
      <c r="A12" s="13">
        <v>5</v>
      </c>
      <c r="B12" s="23"/>
      <c r="C12" s="13" t="s">
        <v>305</v>
      </c>
      <c r="D12" s="13" t="s">
        <v>694</v>
      </c>
      <c r="E12" s="13" t="s">
        <v>950</v>
      </c>
      <c r="F12" s="81" t="s">
        <v>951</v>
      </c>
      <c r="G12" s="13" t="s">
        <v>955</v>
      </c>
    </row>
    <row r="13" spans="1:7" ht="75">
      <c r="A13" s="17">
        <v>6</v>
      </c>
      <c r="B13" s="17" t="s">
        <v>70</v>
      </c>
      <c r="C13" s="17" t="s">
        <v>305</v>
      </c>
      <c r="D13" s="17" t="s">
        <v>132</v>
      </c>
      <c r="E13" s="267" t="s">
        <v>957</v>
      </c>
      <c r="F13" s="329" t="str">
        <f>HYPERLINK("http://www.youtube.com/watch?v=Nws6vzOFMWg","Вконтакте (весь класс) https://class.dist-tutor.info/room.php  При отсутствии связи Учебник упр16 стр 127")</f>
        <v>Вконтакте (весь класс) https://class.dist-tutor.info/room.php  При отсутствии связи Учебник упр16 стр 127</v>
      </c>
      <c r="G13" s="17" t="s">
        <v>960</v>
      </c>
    </row>
    <row r="14" spans="1:7" ht="60">
      <c r="A14" s="21">
        <v>7</v>
      </c>
      <c r="B14" s="38" t="s">
        <v>79</v>
      </c>
      <c r="C14" s="38" t="s">
        <v>287</v>
      </c>
      <c r="D14" s="38" t="s">
        <v>961</v>
      </c>
      <c r="E14" s="38" t="s">
        <v>962</v>
      </c>
      <c r="F14" s="42" t="s">
        <v>964</v>
      </c>
      <c r="G14" s="38" t="s">
        <v>967</v>
      </c>
    </row>
    <row r="15" spans="1:7" ht="13.5">
      <c r="A15" s="415" t="s">
        <v>60</v>
      </c>
      <c r="B15" s="387"/>
      <c r="C15" s="387"/>
      <c r="D15" s="387"/>
      <c r="E15" s="387"/>
      <c r="F15" s="387"/>
      <c r="G15" s="388"/>
    </row>
    <row r="16" spans="1:7" ht="15">
      <c r="A16" s="41"/>
      <c r="B16" s="41"/>
      <c r="C16" s="41"/>
      <c r="D16" s="41"/>
      <c r="E16" s="41"/>
      <c r="F16" s="41"/>
      <c r="G16" s="41"/>
    </row>
    <row r="17" spans="1:7">
      <c r="A17" s="391" t="s">
        <v>85</v>
      </c>
      <c r="B17" s="392"/>
      <c r="C17" s="4"/>
      <c r="D17" s="4"/>
      <c r="E17" s="4"/>
      <c r="F17" s="393">
        <v>43942</v>
      </c>
      <c r="G17" s="392"/>
    </row>
    <row r="18" spans="1:7" ht="31.5">
      <c r="A18" s="9" t="s">
        <v>7</v>
      </c>
      <c r="B18" s="9" t="s">
        <v>3</v>
      </c>
      <c r="C18" s="9" t="s">
        <v>9</v>
      </c>
      <c r="D18" s="9" t="s">
        <v>10</v>
      </c>
      <c r="E18" s="9" t="s">
        <v>11</v>
      </c>
      <c r="F18" s="9" t="s">
        <v>12</v>
      </c>
      <c r="G18" s="9" t="s">
        <v>13</v>
      </c>
    </row>
    <row r="19" spans="1:7" ht="45">
      <c r="A19" s="13">
        <v>1</v>
      </c>
      <c r="B19" s="13" t="s">
        <v>877</v>
      </c>
      <c r="C19" s="13" t="s">
        <v>48</v>
      </c>
      <c r="D19" s="13" t="s">
        <v>648</v>
      </c>
      <c r="E19" s="13" t="s">
        <v>973</v>
      </c>
      <c r="F19" s="13" t="s">
        <v>974</v>
      </c>
      <c r="G19" s="13" t="s">
        <v>975</v>
      </c>
    </row>
    <row r="20" spans="1:7" ht="30">
      <c r="A20" s="502">
        <v>2</v>
      </c>
      <c r="B20" s="503" t="s">
        <v>240</v>
      </c>
      <c r="C20" s="503" t="s">
        <v>67</v>
      </c>
      <c r="D20" s="503" t="s">
        <v>978</v>
      </c>
      <c r="E20" s="503" t="s">
        <v>979</v>
      </c>
      <c r="F20" s="249" t="s">
        <v>980</v>
      </c>
      <c r="G20" s="38" t="s">
        <v>983</v>
      </c>
    </row>
    <row r="21" spans="1:7" ht="30">
      <c r="A21" s="399"/>
      <c r="B21" s="399"/>
      <c r="C21" s="399"/>
      <c r="D21" s="399"/>
      <c r="E21" s="399"/>
      <c r="F21" s="72" t="s">
        <v>985</v>
      </c>
      <c r="G21" s="38"/>
    </row>
    <row r="22" spans="1:7" ht="75">
      <c r="A22" s="17">
        <v>3</v>
      </c>
      <c r="B22" s="340" t="s">
        <v>37</v>
      </c>
      <c r="C22" s="17" t="s">
        <v>15</v>
      </c>
      <c r="D22" s="17" t="s">
        <v>544</v>
      </c>
      <c r="E22" s="17" t="s">
        <v>990</v>
      </c>
      <c r="F22" s="11" t="str">
        <f>HYPERLINK("https://clck.ru/N2s2i","Выполнить задания по уроку и прислать файл:https://clck.ru/N2s2i")</f>
        <v>Выполнить задания по уроку и прислать файл:https://clck.ru/N2s2i</v>
      </c>
      <c r="G22" s="247"/>
    </row>
    <row r="23" spans="1:7" ht="13.5">
      <c r="A23" s="415" t="s">
        <v>49</v>
      </c>
      <c r="B23" s="387"/>
      <c r="C23" s="387"/>
      <c r="D23" s="387"/>
      <c r="E23" s="387"/>
      <c r="F23" s="387"/>
      <c r="G23" s="388"/>
    </row>
    <row r="24" spans="1:7" ht="43.5">
      <c r="A24" s="13">
        <v>4</v>
      </c>
      <c r="B24" s="23"/>
      <c r="C24" s="13" t="s">
        <v>90</v>
      </c>
      <c r="D24" s="13" t="s">
        <v>347</v>
      </c>
      <c r="E24" s="341" t="s">
        <v>997</v>
      </c>
      <c r="F24" s="318" t="s">
        <v>998</v>
      </c>
      <c r="G24" s="319" t="s">
        <v>1003</v>
      </c>
    </row>
    <row r="25" spans="1:7" ht="75">
      <c r="A25" s="21">
        <v>5</v>
      </c>
      <c r="B25" s="38" t="s">
        <v>614</v>
      </c>
      <c r="C25" s="38" t="s">
        <v>67</v>
      </c>
      <c r="D25" s="38" t="s">
        <v>1004</v>
      </c>
      <c r="E25" s="38" t="s">
        <v>1006</v>
      </c>
      <c r="F25" s="42" t="str">
        <f>HYPERLINK("http://www.youtube.com/watch?v=ZagV_KPr6ME","https://discordapp.com/ При отсутствии связи перейти по ссылке ")</f>
        <v xml:space="preserve">https://discordapp.com/ При отсутствии связи перейти по ссылке </v>
      </c>
      <c r="G25" s="38" t="s">
        <v>1009</v>
      </c>
    </row>
    <row r="26" spans="1:7" ht="45">
      <c r="A26" s="13">
        <v>6</v>
      </c>
      <c r="B26" s="23"/>
      <c r="C26" s="13" t="s">
        <v>48</v>
      </c>
      <c r="D26" s="13" t="s">
        <v>671</v>
      </c>
      <c r="E26" s="343" t="s">
        <v>1011</v>
      </c>
      <c r="F26" s="319" t="s">
        <v>1012</v>
      </c>
      <c r="G26" s="48" t="s">
        <v>77</v>
      </c>
    </row>
    <row r="27" spans="1:7" ht="13.5">
      <c r="A27" s="415" t="s">
        <v>60</v>
      </c>
      <c r="B27" s="387"/>
      <c r="C27" s="387"/>
      <c r="D27" s="387"/>
      <c r="E27" s="387"/>
      <c r="F27" s="387"/>
      <c r="G27" s="388"/>
    </row>
    <row r="28" spans="1:7" ht="15">
      <c r="A28" s="41"/>
      <c r="B28" s="41"/>
      <c r="C28" s="41"/>
      <c r="D28" s="41"/>
      <c r="E28" s="41"/>
      <c r="F28" s="41"/>
      <c r="G28" s="41"/>
    </row>
    <row r="29" spans="1:7">
      <c r="A29" s="391" t="s">
        <v>119</v>
      </c>
      <c r="B29" s="392"/>
      <c r="C29" s="4"/>
      <c r="D29" s="4"/>
      <c r="E29" s="4"/>
      <c r="F29" s="393">
        <v>43943</v>
      </c>
      <c r="G29" s="392"/>
    </row>
    <row r="30" spans="1:7" ht="31.5">
      <c r="A30" s="9" t="s">
        <v>7</v>
      </c>
      <c r="B30" s="9" t="s">
        <v>3</v>
      </c>
      <c r="C30" s="9" t="s">
        <v>9</v>
      </c>
      <c r="D30" s="9" t="s">
        <v>10</v>
      </c>
      <c r="E30" s="9" t="s">
        <v>11</v>
      </c>
      <c r="F30" s="9" t="s">
        <v>12</v>
      </c>
      <c r="G30" s="9" t="s">
        <v>13</v>
      </c>
    </row>
    <row r="31" spans="1:7" ht="60">
      <c r="A31" s="21">
        <v>1</v>
      </c>
      <c r="B31" s="38" t="s">
        <v>1017</v>
      </c>
      <c r="C31" s="38" t="s">
        <v>90</v>
      </c>
      <c r="D31" s="345" t="s">
        <v>978</v>
      </c>
      <c r="E31" s="38" t="s">
        <v>1023</v>
      </c>
      <c r="F31" s="42" t="s">
        <v>1024</v>
      </c>
      <c r="G31" s="38" t="s">
        <v>1029</v>
      </c>
    </row>
    <row r="32" spans="1:7" ht="60">
      <c r="A32" s="401">
        <v>2</v>
      </c>
      <c r="B32" s="401" t="s">
        <v>240</v>
      </c>
      <c r="C32" s="401" t="s">
        <v>67</v>
      </c>
      <c r="D32" s="401" t="s">
        <v>603</v>
      </c>
      <c r="E32" s="401" t="s">
        <v>918</v>
      </c>
      <c r="F32" s="13" t="s">
        <v>1031</v>
      </c>
      <c r="G32" s="401" t="s">
        <v>1032</v>
      </c>
    </row>
    <row r="33" spans="1:7" ht="15">
      <c r="A33" s="399"/>
      <c r="B33" s="399"/>
      <c r="C33" s="399"/>
      <c r="D33" s="399"/>
      <c r="E33" s="399"/>
      <c r="F33" s="149" t="str">
        <f>HYPERLINK("https://vk.com/away.php?to=https%3A%2F%2Fjoin.skype.com%2Finvite%2FgBec3xebu1Zm&amp;cc_key=","перейти по ссылке")</f>
        <v>перейти по ссылке</v>
      </c>
      <c r="G33" s="399"/>
    </row>
    <row r="34" spans="1:7" ht="60">
      <c r="A34" s="13">
        <v>3</v>
      </c>
      <c r="B34" s="23"/>
      <c r="C34" s="13" t="s">
        <v>295</v>
      </c>
      <c r="D34" s="13" t="s">
        <v>694</v>
      </c>
      <c r="E34" s="13" t="s">
        <v>1033</v>
      </c>
      <c r="F34" s="68" t="str">
        <f>HYPERLINK("https://4ege.ru/istoriya/54126-176-samyh-vazhnyh-deyateley-dlya-ege-po-istorii.html","https://4ege.ru/istoriya/54126-176-samyh-vazhnyh-deyateley-dlya-ege-po-istorii.html")</f>
        <v>https://4ege.ru/istoriya/54126-176-samyh-vazhnyh-deyateley-dlya-ege-po-istorii.html</v>
      </c>
      <c r="G34" s="13" t="s">
        <v>1016</v>
      </c>
    </row>
    <row r="35" spans="1:7" ht="13.5">
      <c r="A35" s="520" t="s">
        <v>49</v>
      </c>
      <c r="B35" s="387"/>
      <c r="C35" s="387"/>
      <c r="D35" s="387"/>
      <c r="E35" s="387"/>
      <c r="F35" s="387"/>
      <c r="G35" s="388"/>
    </row>
    <row r="36" spans="1:7" ht="60">
      <c r="A36" s="13">
        <v>4</v>
      </c>
      <c r="B36" s="23"/>
      <c r="C36" s="13" t="s">
        <v>1041</v>
      </c>
      <c r="D36" s="13" t="s">
        <v>430</v>
      </c>
      <c r="E36" s="13" t="s">
        <v>932</v>
      </c>
      <c r="F36" s="140" t="str">
        <f>HYPERLINK("https://mega-talant.com/biblioteka/netestovye-zadaniya-fipi-k-ege-razdel-politika-84080.html","https://mega-talant.com/biblioteka/netestovye-zadaniya-fipi-k-ege-razdel-politika-84080.html")</f>
        <v>https://mega-talant.com/biblioteka/netestovye-zadaniya-fipi-k-ege-razdel-politika-84080.html</v>
      </c>
      <c r="G36" s="13" t="s">
        <v>1044</v>
      </c>
    </row>
    <row r="37" spans="1:7" ht="30">
      <c r="A37" s="401">
        <v>5</v>
      </c>
      <c r="B37" s="401"/>
      <c r="C37" s="401" t="s">
        <v>39</v>
      </c>
      <c r="D37" s="401" t="s">
        <v>582</v>
      </c>
      <c r="E37" s="410" t="s">
        <v>1050</v>
      </c>
      <c r="F37" s="47" t="s">
        <v>1051</v>
      </c>
      <c r="G37" s="406" t="s">
        <v>1052</v>
      </c>
    </row>
    <row r="38" spans="1:7" ht="69.75" customHeight="1">
      <c r="A38" s="399"/>
      <c r="B38" s="399"/>
      <c r="C38" s="399"/>
      <c r="D38" s="399"/>
      <c r="E38" s="411"/>
      <c r="F38" s="167" t="s">
        <v>1053</v>
      </c>
      <c r="G38" s="395"/>
    </row>
    <row r="39" spans="1:7" ht="30">
      <c r="A39" s="13">
        <v>6</v>
      </c>
      <c r="B39" s="13" t="s">
        <v>70</v>
      </c>
      <c r="C39" s="13" t="s">
        <v>39</v>
      </c>
      <c r="D39" s="13" t="s">
        <v>132</v>
      </c>
      <c r="E39" s="13" t="s">
        <v>1055</v>
      </c>
      <c r="F39" s="224" t="str">
        <f>HYPERLINK("https://youtu.be/qaoGcXcPSMc","https://youtu.be/qaoGcXcPSMc")</f>
        <v>https://youtu.be/qaoGcXcPSMc</v>
      </c>
      <c r="G39" s="13" t="s">
        <v>1056</v>
      </c>
    </row>
    <row r="40" spans="1:7" ht="13.5">
      <c r="A40" s="415" t="s">
        <v>60</v>
      </c>
      <c r="B40" s="387"/>
      <c r="C40" s="387"/>
      <c r="D40" s="387"/>
      <c r="E40" s="387"/>
      <c r="F40" s="387"/>
      <c r="G40" s="388"/>
    </row>
    <row r="41" spans="1:7" ht="15">
      <c r="A41" s="41"/>
      <c r="B41" s="41"/>
      <c r="C41" s="41"/>
      <c r="D41" s="41"/>
      <c r="E41" s="41"/>
      <c r="F41" s="41"/>
      <c r="G41" s="41"/>
    </row>
    <row r="42" spans="1:7">
      <c r="A42" s="391" t="s">
        <v>173</v>
      </c>
      <c r="B42" s="392"/>
      <c r="C42" s="4"/>
      <c r="D42" s="4"/>
      <c r="E42" s="4"/>
      <c r="F42" s="393">
        <v>43944</v>
      </c>
      <c r="G42" s="392"/>
    </row>
    <row r="43" spans="1:7" ht="31.5">
      <c r="A43" s="9" t="s">
        <v>7</v>
      </c>
      <c r="B43" s="9" t="s">
        <v>3</v>
      </c>
      <c r="C43" s="9" t="s">
        <v>9</v>
      </c>
      <c r="D43" s="9" t="s">
        <v>10</v>
      </c>
      <c r="E43" s="9" t="s">
        <v>11</v>
      </c>
      <c r="F43" s="9" t="s">
        <v>12</v>
      </c>
      <c r="G43" s="9" t="s">
        <v>13</v>
      </c>
    </row>
    <row r="44" spans="1:7" ht="75">
      <c r="A44" s="13">
        <v>1</v>
      </c>
      <c r="B44" s="38" t="s">
        <v>14</v>
      </c>
      <c r="C44" s="38" t="s">
        <v>90</v>
      </c>
      <c r="D44" s="38" t="s">
        <v>533</v>
      </c>
      <c r="E44" s="38" t="s">
        <v>1058</v>
      </c>
      <c r="F44" s="209" t="s">
        <v>1059</v>
      </c>
      <c r="G44" s="42" t="str">
        <f t="shared" ref="G44:G45" si="0">HYPERLINK("https://edu.skysmart.ru/student/minisihuzo","Выполнение задания по ссылке")</f>
        <v>Выполнение задания по ссылке</v>
      </c>
    </row>
    <row r="45" spans="1:7" ht="60">
      <c r="A45" s="13">
        <v>2</v>
      </c>
      <c r="B45" s="38" t="s">
        <v>240</v>
      </c>
      <c r="C45" s="38" t="s">
        <v>67</v>
      </c>
      <c r="D45" s="38" t="s">
        <v>533</v>
      </c>
      <c r="E45" s="38" t="s">
        <v>1060</v>
      </c>
      <c r="F45" s="249" t="e">
        <f>HYPERLINK("http://yandex.ru/clck/jsredir?from=yandex.ru%3Bvideo%2Fsearch%3Bvideo%3B%3B&amp;text=&amp;etext=8880._fDMlGeuW2aHDEgcnL1S5ue_sc213VY8hRFIdBXhSYheuZS2hEX-MyIMScSWTw_AjiS02p8xvoIlKhS3Sim9yCSIXgJhBxYUJeEpBKYghOcAsfQWnqAOtFS2oX-Mzo5xcv_5VMXlY_H_8pbj-5Dcng_wYoT74uBuU2"&amp;"Uw7a9D3zDulDapw24Kvadzyooh3rRY.39ed4bdb93ce1589011cfaa313517fd22a2ff447&amp;uuid=&amp;state=EIW2pfxuI9g,&amp;data=UlNrNmk5WktYejR0eWJFYk1LdmtxbW9iajlOZE9UY2haM2otSU9tVGZnYmRQaTQ4WXJ6eEFTQ3ZMeHptS0tZMlVpdTJ4ZDZwb2ZNRWVfM0dtMUpSOTdCcTJ3djFUc2YzU3VXS1dkVGpxV0ZNVlBZUGlzU"&amp;"0JXZlJVNHRDM0gybEw,&amp;sign=5c190295ee94a122aa24c567b5020501&amp;keyno=0&amp;b64e=2&amp;l10n=ru","Дискорд В случае отсутствия связи перейти по ссылке:")</f>
        <v>#VALUE!</v>
      </c>
      <c r="G45" s="249" t="str">
        <f t="shared" si="0"/>
        <v>Выполнение задания по ссылке</v>
      </c>
    </row>
    <row r="46" spans="1:7" ht="29.25">
      <c r="A46" s="13">
        <v>3</v>
      </c>
      <c r="B46" s="23"/>
      <c r="C46" s="13" t="s">
        <v>39</v>
      </c>
      <c r="D46" s="13" t="s">
        <v>347</v>
      </c>
      <c r="E46" s="341" t="s">
        <v>1063</v>
      </c>
      <c r="F46" s="364" t="s">
        <v>1065</v>
      </c>
      <c r="G46" s="366" t="s">
        <v>1066</v>
      </c>
    </row>
    <row r="47" spans="1:7" ht="13.5">
      <c r="A47" s="415" t="s">
        <v>49</v>
      </c>
      <c r="B47" s="387"/>
      <c r="C47" s="387"/>
      <c r="D47" s="387"/>
      <c r="E47" s="387"/>
      <c r="F47" s="387"/>
      <c r="G47" s="388"/>
    </row>
    <row r="48" spans="1:7" ht="60">
      <c r="A48" s="13">
        <v>4</v>
      </c>
      <c r="B48" s="23"/>
      <c r="C48" s="13" t="s">
        <v>295</v>
      </c>
      <c r="D48" s="13" t="s">
        <v>430</v>
      </c>
      <c r="E48" s="13" t="s">
        <v>932</v>
      </c>
      <c r="F48" s="149" t="str">
        <f>HYPERLINK("https://mega-talant.com/biblioteka/netestovye-zadaniya-fipi-k-ege-razdel-politika-84080.html","https://mega-talant.com/biblioteka/netestovye-zadaniya-fipi-k-ege-razdel-politika-84080.html")</f>
        <v>https://mega-talant.com/biblioteka/netestovye-zadaniya-fipi-k-ege-razdel-politika-84080.html</v>
      </c>
      <c r="G48" s="13" t="s">
        <v>1067</v>
      </c>
    </row>
    <row r="49" spans="1:7" ht="195">
      <c r="A49" s="401"/>
      <c r="B49" s="401"/>
      <c r="C49" s="401" t="s">
        <v>90</v>
      </c>
      <c r="D49" s="401" t="s">
        <v>603</v>
      </c>
      <c r="E49" s="401" t="s">
        <v>918</v>
      </c>
      <c r="F49" s="149" t="str">
        <f>HYPERLINK("https://yandex.ru/video/preview/?filmId=6221944249191429433&amp;text=видеоурок+по+теме+применение+производной+к+исследованию+функции&amp;path=wizard&amp;parent-reqid=1586641474027964-1310252271259820595700356-production-app-host-vla-web-yp-186&amp;redircnt=1586641479.1","https://yandex.ru/video/preview/?filmId=6221944249191429433&amp;text=видеоурок+по+теме+применение+производной+к+исследованию+функции&amp;path=wizard&amp;parent-reqid=1586641474027964-1310252271259820595700356-production-app-host-vla-web-yp-186&amp;redircnt=1586641479.1")</f>
        <v>https://yandex.ru/video/preview/?filmId=6221944249191429433&amp;text=видеоурок+по+теме+применение+производной+к+исследованию+функции&amp;path=wizard&amp;parent-reqid=1586641474027964-1310252271259820595700356-production-app-host-vla-web-yp-186&amp;redircnt=1586641479.1</v>
      </c>
      <c r="G49" s="13" t="s">
        <v>1069</v>
      </c>
    </row>
    <row r="50" spans="1:7" ht="60">
      <c r="A50" s="483"/>
      <c r="B50" s="483"/>
      <c r="C50" s="483"/>
      <c r="D50" s="483"/>
      <c r="E50" s="483"/>
      <c r="F50" s="149" t="str">
        <f>HYPERLINK("https://www.youtube.com/watch?time_continue=138&amp;v=sJDZKvGt0wE&amp;feature=emb_logo","https://www.youtube.com/watch?time_continue=138&amp;v=sJDZKvGt0wE&amp;feature=emb_logo")</f>
        <v>https://www.youtube.com/watch?time_continue=138&amp;v=sJDZKvGt0wE&amp;feature=emb_logo</v>
      </c>
      <c r="G50" s="521" t="str">
        <f>HYPERLINK("http://alexlarin.net/","http://alexlarin.net/")</f>
        <v>http://alexlarin.net/</v>
      </c>
    </row>
    <row r="51" spans="1:7" ht="60">
      <c r="A51" s="399"/>
      <c r="B51" s="399"/>
      <c r="C51" s="399"/>
      <c r="D51" s="399"/>
      <c r="E51" s="399"/>
      <c r="F51" s="371" t="s">
        <v>1072</v>
      </c>
      <c r="G51" s="399"/>
    </row>
    <row r="52" spans="1:7" ht="45">
      <c r="A52" s="21">
        <v>6</v>
      </c>
      <c r="B52" s="21" t="s">
        <v>303</v>
      </c>
      <c r="C52" s="38" t="s">
        <v>67</v>
      </c>
      <c r="D52" s="345" t="s">
        <v>978</v>
      </c>
      <c r="E52" s="38" t="s">
        <v>1073</v>
      </c>
      <c r="F52" s="42" t="str">
        <f>HYPERLINK("http://www.youtube.com/watch?v=gwFY5PgbANI","Дискорд В случае отсутствия связи перейти по ссылке:")</f>
        <v>Дискорд В случае отсутствия связи перейти по ссылке:</v>
      </c>
      <c r="G52" s="38" t="s">
        <v>1074</v>
      </c>
    </row>
    <row r="53" spans="1:7" ht="13.5">
      <c r="A53" s="415" t="s">
        <v>1075</v>
      </c>
      <c r="B53" s="387"/>
      <c r="C53" s="387"/>
      <c r="D53" s="387"/>
      <c r="E53" s="387"/>
      <c r="F53" s="387"/>
      <c r="G53" s="388"/>
    </row>
    <row r="54" spans="1:7" ht="15">
      <c r="A54" s="41"/>
      <c r="B54" s="41"/>
      <c r="C54" s="41"/>
      <c r="D54" s="41"/>
      <c r="E54" s="41"/>
      <c r="F54" s="41"/>
      <c r="G54" s="41"/>
    </row>
    <row r="55" spans="1:7">
      <c r="A55" s="391" t="s">
        <v>200</v>
      </c>
      <c r="B55" s="392"/>
      <c r="C55" s="4"/>
      <c r="D55" s="4"/>
      <c r="E55" s="4"/>
      <c r="F55" s="393">
        <v>43945</v>
      </c>
      <c r="G55" s="392"/>
    </row>
    <row r="56" spans="1:7" ht="31.5">
      <c r="A56" s="9" t="s">
        <v>7</v>
      </c>
      <c r="B56" s="9" t="s">
        <v>3</v>
      </c>
      <c r="C56" s="9" t="s">
        <v>9</v>
      </c>
      <c r="D56" s="9" t="s">
        <v>10</v>
      </c>
      <c r="E56" s="9" t="s">
        <v>11</v>
      </c>
      <c r="F56" s="9" t="s">
        <v>12</v>
      </c>
      <c r="G56" s="9" t="s">
        <v>13</v>
      </c>
    </row>
    <row r="57" spans="1:7" ht="60">
      <c r="A57" s="401">
        <v>1</v>
      </c>
      <c r="B57" s="401" t="s">
        <v>14</v>
      </c>
      <c r="C57" s="401" t="s">
        <v>67</v>
      </c>
      <c r="D57" s="401" t="s">
        <v>648</v>
      </c>
      <c r="E57" s="401" t="s">
        <v>973</v>
      </c>
      <c r="F57" s="13" t="s">
        <v>1077</v>
      </c>
      <c r="G57" s="401" t="s">
        <v>975</v>
      </c>
    </row>
    <row r="58" spans="1:7" ht="15">
      <c r="A58" s="399"/>
      <c r="B58" s="399"/>
      <c r="C58" s="399"/>
      <c r="D58" s="399"/>
      <c r="E58" s="399"/>
      <c r="F58" s="227" t="str">
        <f>HYPERLINK("https://vk.com/away.php?to=https%3A%2F%2Fjoin.skype.com%2Finvite%2FgBec3xebu1Zm&amp;cc_key=","перейти по ссылке")</f>
        <v>перейти по ссылке</v>
      </c>
      <c r="G58" s="399"/>
    </row>
    <row r="59" spans="1:7" ht="45">
      <c r="A59" s="13">
        <v>2</v>
      </c>
      <c r="B59" s="23"/>
      <c r="C59" s="13"/>
      <c r="D59" s="13" t="s">
        <v>1080</v>
      </c>
      <c r="E59" s="13" t="s">
        <v>1007</v>
      </c>
      <c r="F59" s="140" t="str">
        <f>HYPERLINK("https://vk.com/video-28629894_160727350?t=13s","https://vk.com/video-28629894_160727350?t=13s")</f>
        <v>https://vk.com/video-28629894_160727350?t=13s</v>
      </c>
      <c r="G59" s="13" t="s">
        <v>555</v>
      </c>
    </row>
    <row r="60" spans="1:7" ht="75">
      <c r="A60" s="401">
        <v>3</v>
      </c>
      <c r="B60" s="401" t="s">
        <v>37</v>
      </c>
      <c r="C60" s="401" t="s">
        <v>305</v>
      </c>
      <c r="D60" s="401" t="s">
        <v>582</v>
      </c>
      <c r="E60" s="410" t="s">
        <v>1081</v>
      </c>
      <c r="F60" s="47" t="s">
        <v>1082</v>
      </c>
      <c r="G60" s="406" t="s">
        <v>1083</v>
      </c>
    </row>
    <row r="61" spans="1:7" ht="30.75" customHeight="1">
      <c r="A61" s="399"/>
      <c r="B61" s="399"/>
      <c r="C61" s="399"/>
      <c r="D61" s="399"/>
      <c r="E61" s="411"/>
      <c r="F61" s="167" t="s">
        <v>1084</v>
      </c>
      <c r="G61" s="395"/>
    </row>
    <row r="62" spans="1:7">
      <c r="A62" s="415"/>
      <c r="B62" s="387"/>
      <c r="C62" s="387"/>
      <c r="D62" s="387"/>
      <c r="E62" s="387"/>
      <c r="F62" s="387"/>
      <c r="G62" s="388"/>
    </row>
    <row r="63" spans="1:7" ht="60">
      <c r="A63" s="13">
        <v>4</v>
      </c>
      <c r="B63" s="23"/>
      <c r="C63" s="13" t="s">
        <v>39</v>
      </c>
      <c r="D63" s="13" t="s">
        <v>1086</v>
      </c>
      <c r="E63" s="319" t="s">
        <v>1087</v>
      </c>
      <c r="F63" s="319" t="s">
        <v>1088</v>
      </c>
      <c r="G63" s="23"/>
    </row>
    <row r="64" spans="1:7" ht="30">
      <c r="A64" s="401">
        <v>5</v>
      </c>
      <c r="B64" s="401"/>
      <c r="C64" s="401" t="s">
        <v>90</v>
      </c>
      <c r="D64" s="401" t="s">
        <v>952</v>
      </c>
      <c r="E64" s="401" t="s">
        <v>1089</v>
      </c>
      <c r="F64" s="68" t="str">
        <f>HYPERLINK("https://resh.edu.ru/subject/lesson/6065/main/125655/","https://resh.edu.ru/subject/lesson/6065/main/125655/")</f>
        <v>https://resh.edu.ru/subject/lesson/6065/main/125655/</v>
      </c>
      <c r="G64" s="401"/>
    </row>
    <row r="65" spans="1:7" ht="30">
      <c r="A65" s="399"/>
      <c r="B65" s="399"/>
      <c r="C65" s="399"/>
      <c r="D65" s="399"/>
      <c r="E65" s="399"/>
      <c r="F65" s="68" t="str">
        <f>HYPERLINK("https://resh.edu.ru/subject/lesson/6127/main/221522/","https://resh.edu.ru/subject/lesson/6127/main/221522/")</f>
        <v>https://resh.edu.ru/subject/lesson/6127/main/221522/</v>
      </c>
      <c r="G65" s="399"/>
    </row>
    <row r="66" spans="1:7" ht="30">
      <c r="A66" s="502">
        <v>6</v>
      </c>
      <c r="B66" s="503" t="s">
        <v>303</v>
      </c>
      <c r="C66" s="503" t="s">
        <v>67</v>
      </c>
      <c r="D66" s="503" t="s">
        <v>1092</v>
      </c>
      <c r="E66" s="503" t="s">
        <v>1093</v>
      </c>
      <c r="F66" s="42" t="s">
        <v>980</v>
      </c>
      <c r="G66" s="38" t="s">
        <v>1095</v>
      </c>
    </row>
    <row r="67" spans="1:7" ht="30">
      <c r="A67" s="399"/>
      <c r="B67" s="399"/>
      <c r="C67" s="399"/>
      <c r="D67" s="399"/>
      <c r="E67" s="399"/>
      <c r="F67" s="42" t="str">
        <f>HYPERLINK(" http://www.youtube.com/watch?v=mk-AOavRJtE","При отсутствии связи перейти по ссылке: ")</f>
        <v xml:space="preserve">При отсутствии связи перейти по ссылке: </v>
      </c>
      <c r="G67" s="38"/>
    </row>
    <row r="68" spans="1:7" ht="13.5">
      <c r="A68" s="415" t="s">
        <v>60</v>
      </c>
      <c r="B68" s="387"/>
      <c r="C68" s="387"/>
      <c r="D68" s="387"/>
      <c r="E68" s="387"/>
      <c r="F68" s="387"/>
      <c r="G68" s="388"/>
    </row>
    <row r="69" spans="1:7">
      <c r="A69" s="43"/>
      <c r="B69" s="43"/>
      <c r="C69" s="43"/>
      <c r="D69" s="43"/>
      <c r="E69" s="43"/>
      <c r="F69" s="43"/>
      <c r="G69" s="43"/>
    </row>
    <row r="70" spans="1:7">
      <c r="A70" s="43"/>
      <c r="B70" s="43"/>
      <c r="C70" s="43"/>
      <c r="D70" s="43"/>
      <c r="E70" s="43"/>
      <c r="F70" s="43"/>
      <c r="G70" s="43"/>
    </row>
    <row r="71" spans="1:7" ht="15">
      <c r="A71" s="41"/>
      <c r="B71" s="41"/>
      <c r="C71" s="41"/>
      <c r="D71" s="41"/>
      <c r="E71" s="41"/>
      <c r="F71" s="41"/>
      <c r="G71" s="41"/>
    </row>
    <row r="72" spans="1:7">
      <c r="A72" s="391" t="s">
        <v>534</v>
      </c>
      <c r="B72" s="392"/>
      <c r="C72" s="4"/>
      <c r="D72" s="4"/>
      <c r="E72" s="4"/>
      <c r="F72" s="393">
        <v>43946</v>
      </c>
      <c r="G72" s="392"/>
    </row>
    <row r="73" spans="1:7" ht="31.5">
      <c r="A73" s="9" t="s">
        <v>7</v>
      </c>
      <c r="B73" s="9" t="s">
        <v>3</v>
      </c>
      <c r="C73" s="9" t="s">
        <v>9</v>
      </c>
      <c r="D73" s="9" t="s">
        <v>10</v>
      </c>
      <c r="E73" s="9" t="s">
        <v>11</v>
      </c>
      <c r="F73" s="9" t="s">
        <v>12</v>
      </c>
      <c r="G73" s="9" t="s">
        <v>13</v>
      </c>
    </row>
    <row r="74" spans="1:7" ht="45">
      <c r="A74" s="13">
        <v>1</v>
      </c>
      <c r="B74" s="23"/>
      <c r="C74" s="13"/>
      <c r="D74" s="13" t="s">
        <v>366</v>
      </c>
      <c r="E74" s="13" t="s">
        <v>1007</v>
      </c>
      <c r="F74" s="68" t="str">
        <f>HYPERLINK("https://vk.com/video-28629894_160727350?t=13s","https://vk.com/video-28629894_160727350?t=13s")</f>
        <v>https://vk.com/video-28629894_160727350?t=13s</v>
      </c>
      <c r="G74" s="13" t="s">
        <v>555</v>
      </c>
    </row>
    <row r="75" spans="1:7" ht="45">
      <c r="A75" s="13">
        <v>2</v>
      </c>
      <c r="B75" s="13" t="s">
        <v>240</v>
      </c>
      <c r="C75" s="13" t="s">
        <v>317</v>
      </c>
      <c r="D75" s="13" t="s">
        <v>132</v>
      </c>
      <c r="E75" s="13" t="s">
        <v>1102</v>
      </c>
      <c r="F75" s="13" t="s">
        <v>1103</v>
      </c>
      <c r="G75" s="13" t="s">
        <v>1104</v>
      </c>
    </row>
    <row r="76" spans="1:7" ht="54">
      <c r="A76" s="13">
        <v>3</v>
      </c>
      <c r="B76" s="23"/>
      <c r="C76" s="13" t="s">
        <v>317</v>
      </c>
      <c r="D76" s="13" t="s">
        <v>347</v>
      </c>
      <c r="E76" s="383" t="s">
        <v>1105</v>
      </c>
      <c r="F76" s="383" t="s">
        <v>1106</v>
      </c>
      <c r="G76" s="96"/>
    </row>
    <row r="77" spans="1:7" ht="13.5">
      <c r="A77" s="415" t="s">
        <v>49</v>
      </c>
      <c r="B77" s="387"/>
      <c r="C77" s="387"/>
      <c r="D77" s="387"/>
      <c r="E77" s="387"/>
      <c r="F77" s="387"/>
      <c r="G77" s="388"/>
    </row>
    <row r="78" spans="1:7" ht="45">
      <c r="A78" s="17">
        <v>4</v>
      </c>
      <c r="B78" s="24"/>
      <c r="C78" s="17" t="s">
        <v>39</v>
      </c>
      <c r="D78" s="17" t="s">
        <v>814</v>
      </c>
      <c r="E78" s="17" t="s">
        <v>1108</v>
      </c>
      <c r="F78" s="385" t="s">
        <v>1109</v>
      </c>
      <c r="G78" s="17" t="s">
        <v>1114</v>
      </c>
    </row>
    <row r="79" spans="1:7" ht="13.5">
      <c r="A79" s="415" t="s">
        <v>60</v>
      </c>
      <c r="B79" s="387"/>
      <c r="C79" s="387"/>
      <c r="D79" s="387"/>
      <c r="E79" s="387"/>
      <c r="F79" s="387"/>
      <c r="G79" s="388"/>
    </row>
  </sheetData>
  <mergeCells count="82">
    <mergeCell ref="A68:G68"/>
    <mergeCell ref="A72:B72"/>
    <mergeCell ref="F72:G72"/>
    <mergeCell ref="A77:G77"/>
    <mergeCell ref="A79:G79"/>
    <mergeCell ref="A23:G23"/>
    <mergeCell ref="A27:G27"/>
    <mergeCell ref="A29:B29"/>
    <mergeCell ref="F29:G29"/>
    <mergeCell ref="A32:A33"/>
    <mergeCell ref="B32:B33"/>
    <mergeCell ref="C32:C33"/>
    <mergeCell ref="D20:D21"/>
    <mergeCell ref="E20:E21"/>
    <mergeCell ref="G9:G11"/>
    <mergeCell ref="A15:G15"/>
    <mergeCell ref="A17:B17"/>
    <mergeCell ref="F17:G17"/>
    <mergeCell ref="A20:A21"/>
    <mergeCell ref="B20:B21"/>
    <mergeCell ref="C20:C21"/>
    <mergeCell ref="G64:G65"/>
    <mergeCell ref="A66:A67"/>
    <mergeCell ref="A1:B1"/>
    <mergeCell ref="F1:G1"/>
    <mergeCell ref="A4:A6"/>
    <mergeCell ref="B4:B6"/>
    <mergeCell ref="C4:C6"/>
    <mergeCell ref="D4:D6"/>
    <mergeCell ref="E4:E6"/>
    <mergeCell ref="G4:G6"/>
    <mergeCell ref="A8:G8"/>
    <mergeCell ref="A9:A11"/>
    <mergeCell ref="B9:B11"/>
    <mergeCell ref="C9:C11"/>
    <mergeCell ref="D9:D11"/>
    <mergeCell ref="E9:E11"/>
    <mergeCell ref="D66:D67"/>
    <mergeCell ref="E66:E67"/>
    <mergeCell ref="A64:A65"/>
    <mergeCell ref="B64:B65"/>
    <mergeCell ref="C64:C65"/>
    <mergeCell ref="D64:D65"/>
    <mergeCell ref="E64:E65"/>
    <mergeCell ref="B66:B67"/>
    <mergeCell ref="C66:C67"/>
    <mergeCell ref="G60:G61"/>
    <mergeCell ref="A62:G62"/>
    <mergeCell ref="C57:C58"/>
    <mergeCell ref="D57:D58"/>
    <mergeCell ref="A60:A61"/>
    <mergeCell ref="B60:B61"/>
    <mergeCell ref="C60:C61"/>
    <mergeCell ref="D60:D61"/>
    <mergeCell ref="E60:E61"/>
    <mergeCell ref="E57:E58"/>
    <mergeCell ref="G57:G58"/>
    <mergeCell ref="C49:C51"/>
    <mergeCell ref="D49:D51"/>
    <mergeCell ref="A53:G53"/>
    <mergeCell ref="A55:B55"/>
    <mergeCell ref="F55:G55"/>
    <mergeCell ref="A57:A58"/>
    <mergeCell ref="B57:B58"/>
    <mergeCell ref="E49:E51"/>
    <mergeCell ref="G50:G51"/>
    <mergeCell ref="G37:G38"/>
    <mergeCell ref="A40:G40"/>
    <mergeCell ref="A42:B42"/>
    <mergeCell ref="F42:G42"/>
    <mergeCell ref="A47:G47"/>
    <mergeCell ref="A49:A51"/>
    <mergeCell ref="B49:B51"/>
    <mergeCell ref="G32:G33"/>
    <mergeCell ref="A35:G35"/>
    <mergeCell ref="A37:A38"/>
    <mergeCell ref="B37:B38"/>
    <mergeCell ref="C37:C38"/>
    <mergeCell ref="D37:D38"/>
    <mergeCell ref="E37:E38"/>
    <mergeCell ref="D32:D33"/>
    <mergeCell ref="E32:E33"/>
  </mergeCells>
  <hyperlinks>
    <hyperlink ref="F12" location="11 кл!F12" display="вконтакте (весь класс)  https://ppt4web.ru/istorija/velikie-ljudi-veka.html https://class.dist-tutor.info/room.php   При отсутствии связи изучить презентацию самостоятельно "/>
    <hyperlink ref="F14" r:id="rId1"/>
    <hyperlink ref="F20" r:id="rId2"/>
    <hyperlink ref="F24" r:id="rId3"/>
    <hyperlink ref="F31" r:id="rId4"/>
    <hyperlink ref="F38" r:id="rId5"/>
    <hyperlink ref="F44" r:id="rId6"/>
    <hyperlink ref="F46" r:id="rId7"/>
    <hyperlink ref="F61" r:id="rId8"/>
    <hyperlink ref="F66" r:id="rId9"/>
    <hyperlink ref="F78" r:id="rId10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34"/>
  <sheetViews>
    <sheetView workbookViewId="0">
      <selection sqref="A1:F1"/>
    </sheetView>
  </sheetViews>
  <sheetFormatPr defaultColWidth="14.42578125" defaultRowHeight="15.75" customHeight="1"/>
  <cols>
    <col min="2" max="2" width="23.5703125" customWidth="1"/>
    <col min="3" max="3" width="28.140625" customWidth="1"/>
    <col min="4" max="4" width="23.7109375" customWidth="1"/>
    <col min="5" max="5" width="21.85546875" customWidth="1"/>
    <col min="6" max="6" width="22.5703125" customWidth="1"/>
  </cols>
  <sheetData>
    <row r="1" spans="1:9" ht="15.75" customHeight="1">
      <c r="A1" s="522" t="s">
        <v>938</v>
      </c>
      <c r="B1" s="392"/>
      <c r="C1" s="392"/>
      <c r="D1" s="392"/>
      <c r="E1" s="392"/>
      <c r="F1" s="392"/>
    </row>
    <row r="2" spans="1:9">
      <c r="A2" s="323" t="s">
        <v>940</v>
      </c>
      <c r="B2" s="324" t="s">
        <v>942</v>
      </c>
      <c r="C2" s="324" t="s">
        <v>945</v>
      </c>
      <c r="D2" s="324" t="s">
        <v>946</v>
      </c>
      <c r="E2" s="324" t="s">
        <v>947</v>
      </c>
      <c r="F2" s="324" t="s">
        <v>948</v>
      </c>
    </row>
    <row r="3" spans="1:9">
      <c r="A3" s="325">
        <v>1</v>
      </c>
      <c r="B3" s="326" t="s">
        <v>954</v>
      </c>
      <c r="C3" s="327" t="s">
        <v>954</v>
      </c>
      <c r="D3" s="328" t="s">
        <v>248</v>
      </c>
      <c r="E3" s="327" t="s">
        <v>958</v>
      </c>
      <c r="F3" s="326" t="s">
        <v>959</v>
      </c>
    </row>
    <row r="4" spans="1:9">
      <c r="A4" s="325">
        <v>2</v>
      </c>
      <c r="B4" s="327" t="s">
        <v>245</v>
      </c>
      <c r="C4" s="330" t="s">
        <v>245</v>
      </c>
      <c r="D4" s="327" t="s">
        <v>241</v>
      </c>
      <c r="E4" s="326" t="s">
        <v>963</v>
      </c>
      <c r="F4" s="327" t="s">
        <v>963</v>
      </c>
      <c r="H4" s="331"/>
      <c r="I4" s="332" t="s">
        <v>296</v>
      </c>
    </row>
    <row r="5" spans="1:9">
      <c r="A5" s="325">
        <v>3</v>
      </c>
      <c r="B5" s="328" t="s">
        <v>241</v>
      </c>
      <c r="C5" s="333" t="s">
        <v>241</v>
      </c>
      <c r="D5" s="326" t="s">
        <v>61</v>
      </c>
      <c r="E5" s="327" t="s">
        <v>241</v>
      </c>
      <c r="F5" s="327" t="s">
        <v>248</v>
      </c>
      <c r="H5" s="334"/>
      <c r="I5" s="332" t="s">
        <v>93</v>
      </c>
    </row>
    <row r="6" spans="1:9">
      <c r="A6" s="325">
        <v>4</v>
      </c>
      <c r="B6" s="327" t="s">
        <v>256</v>
      </c>
      <c r="C6" s="335" t="s">
        <v>969</v>
      </c>
      <c r="D6" s="327" t="s">
        <v>256</v>
      </c>
      <c r="E6" s="326" t="s">
        <v>444</v>
      </c>
      <c r="F6" s="336" t="s">
        <v>256</v>
      </c>
      <c r="H6" s="337"/>
      <c r="I6" s="332" t="s">
        <v>972</v>
      </c>
    </row>
    <row r="7" spans="1:9">
      <c r="A7" s="325">
        <v>5</v>
      </c>
      <c r="B7" s="338"/>
      <c r="C7" s="339"/>
      <c r="D7" s="328" t="s">
        <v>448</v>
      </c>
      <c r="E7" s="338"/>
      <c r="F7" s="338"/>
    </row>
    <row r="8" spans="1:9">
      <c r="A8" s="152"/>
      <c r="B8" s="152"/>
      <c r="C8" s="152"/>
      <c r="D8" s="152"/>
      <c r="E8" s="152"/>
      <c r="F8" s="152"/>
    </row>
    <row r="9" spans="1:9" ht="15.75" customHeight="1">
      <c r="A9" s="522" t="s">
        <v>981</v>
      </c>
      <c r="B9" s="392"/>
      <c r="C9" s="392"/>
      <c r="D9" s="392"/>
      <c r="E9" s="392"/>
      <c r="F9" s="392"/>
    </row>
    <row r="10" spans="1:9">
      <c r="A10" s="323" t="s">
        <v>940</v>
      </c>
      <c r="B10" s="324" t="s">
        <v>942</v>
      </c>
      <c r="C10" s="324" t="s">
        <v>945</v>
      </c>
      <c r="D10" s="324" t="s">
        <v>946</v>
      </c>
      <c r="E10" s="324" t="s">
        <v>947</v>
      </c>
      <c r="F10" s="324" t="s">
        <v>948</v>
      </c>
    </row>
    <row r="11" spans="1:9">
      <c r="A11" s="325">
        <v>1</v>
      </c>
      <c r="B11" s="328" t="s">
        <v>958</v>
      </c>
      <c r="C11" s="333" t="s">
        <v>958</v>
      </c>
      <c r="D11" s="327" t="s">
        <v>963</v>
      </c>
      <c r="E11" s="328" t="s">
        <v>963</v>
      </c>
      <c r="F11" s="326" t="s">
        <v>248</v>
      </c>
    </row>
    <row r="12" spans="1:9">
      <c r="A12" s="325">
        <v>2</v>
      </c>
      <c r="B12" s="327" t="s">
        <v>241</v>
      </c>
      <c r="C12" s="330" t="s">
        <v>241</v>
      </c>
      <c r="D12" s="326" t="s">
        <v>256</v>
      </c>
      <c r="E12" s="326" t="s">
        <v>241</v>
      </c>
      <c r="F12" s="328" t="s">
        <v>963</v>
      </c>
      <c r="H12" s="331"/>
      <c r="I12" s="332" t="s">
        <v>296</v>
      </c>
    </row>
    <row r="13" spans="1:9">
      <c r="A13" s="325">
        <v>3</v>
      </c>
      <c r="B13" s="326" t="s">
        <v>256</v>
      </c>
      <c r="C13" s="335" t="s">
        <v>245</v>
      </c>
      <c r="D13" s="327" t="s">
        <v>241</v>
      </c>
      <c r="E13" s="327" t="s">
        <v>958</v>
      </c>
      <c r="F13" s="327" t="s">
        <v>256</v>
      </c>
      <c r="H13" s="334"/>
      <c r="I13" s="332" t="s">
        <v>93</v>
      </c>
    </row>
    <row r="14" spans="1:9">
      <c r="A14" s="325">
        <v>4</v>
      </c>
      <c r="B14" s="326" t="s">
        <v>444</v>
      </c>
      <c r="C14" s="330" t="s">
        <v>991</v>
      </c>
      <c r="D14" s="326" t="s">
        <v>61</v>
      </c>
      <c r="E14" s="327" t="s">
        <v>991</v>
      </c>
      <c r="F14" s="326" t="s">
        <v>448</v>
      </c>
      <c r="H14" s="337"/>
      <c r="I14" s="332" t="s">
        <v>972</v>
      </c>
    </row>
    <row r="15" spans="1:9">
      <c r="A15" s="325">
        <v>5</v>
      </c>
      <c r="B15" s="338"/>
      <c r="C15" s="333" t="s">
        <v>248</v>
      </c>
      <c r="D15" s="328" t="s">
        <v>958</v>
      </c>
      <c r="E15" s="338"/>
      <c r="F15" s="338"/>
    </row>
    <row r="16" spans="1:9">
      <c r="A16" s="152"/>
      <c r="B16" s="152"/>
      <c r="C16" s="152"/>
      <c r="D16" s="152"/>
      <c r="E16" s="152"/>
      <c r="F16" s="152"/>
    </row>
    <row r="17" spans="1:9" ht="15.75" customHeight="1">
      <c r="A17" s="522" t="s">
        <v>995</v>
      </c>
      <c r="B17" s="392"/>
      <c r="C17" s="392"/>
      <c r="D17" s="392"/>
      <c r="E17" s="392"/>
      <c r="F17" s="392"/>
    </row>
    <row r="18" spans="1:9">
      <c r="A18" s="323" t="s">
        <v>940</v>
      </c>
      <c r="B18" s="324" t="s">
        <v>942</v>
      </c>
      <c r="C18" s="324" t="s">
        <v>945</v>
      </c>
      <c r="D18" s="324" t="s">
        <v>946</v>
      </c>
      <c r="E18" s="324" t="s">
        <v>947</v>
      </c>
      <c r="F18" s="324" t="s">
        <v>948</v>
      </c>
    </row>
    <row r="19" spans="1:9">
      <c r="A19" s="325">
        <v>1</v>
      </c>
      <c r="B19" s="326" t="s">
        <v>61</v>
      </c>
      <c r="C19" s="335" t="s">
        <v>16</v>
      </c>
      <c r="D19" s="326" t="s">
        <v>107</v>
      </c>
      <c r="E19" s="327" t="s">
        <v>55</v>
      </c>
      <c r="F19" s="327" t="s">
        <v>996</v>
      </c>
    </row>
    <row r="20" spans="1:9">
      <c r="A20" s="325">
        <v>2</v>
      </c>
      <c r="B20" s="327" t="s">
        <v>29</v>
      </c>
      <c r="C20" s="333" t="s">
        <v>29</v>
      </c>
      <c r="D20" s="327" t="s">
        <v>29</v>
      </c>
      <c r="E20" s="326" t="s">
        <v>29</v>
      </c>
      <c r="F20" s="328" t="s">
        <v>55</v>
      </c>
      <c r="H20" s="331"/>
      <c r="I20" s="332" t="s">
        <v>296</v>
      </c>
    </row>
    <row r="21" spans="1:9">
      <c r="A21" s="325">
        <v>3</v>
      </c>
      <c r="B21" s="327" t="s">
        <v>55</v>
      </c>
      <c r="C21" s="330" t="s">
        <v>132</v>
      </c>
      <c r="D21" s="328" t="s">
        <v>55</v>
      </c>
      <c r="E21" s="328" t="s">
        <v>132</v>
      </c>
      <c r="F21" s="327" t="s">
        <v>107</v>
      </c>
      <c r="H21" s="334"/>
      <c r="I21" s="332" t="s">
        <v>93</v>
      </c>
    </row>
    <row r="22" spans="1:9">
      <c r="A22" s="325">
        <v>4</v>
      </c>
      <c r="B22" s="328" t="s">
        <v>16</v>
      </c>
      <c r="C22" s="333" t="s">
        <v>139</v>
      </c>
      <c r="D22" s="327" t="s">
        <v>16</v>
      </c>
      <c r="E22" s="327" t="s">
        <v>139</v>
      </c>
      <c r="F22" s="326" t="s">
        <v>53</v>
      </c>
      <c r="H22" s="337"/>
      <c r="I22" s="332" t="s">
        <v>972</v>
      </c>
    </row>
    <row r="23" spans="1:9">
      <c r="A23" s="325">
        <v>5</v>
      </c>
      <c r="B23" s="338"/>
      <c r="C23" s="339"/>
      <c r="D23" s="328" t="s">
        <v>172</v>
      </c>
      <c r="E23" s="338"/>
      <c r="F23" s="338"/>
    </row>
    <row r="24" spans="1:9">
      <c r="A24" s="152"/>
      <c r="B24" s="152"/>
      <c r="C24" s="152"/>
      <c r="D24" s="152"/>
      <c r="E24" s="152"/>
      <c r="F24" s="152"/>
    </row>
    <row r="25" spans="1:9" ht="15.75" customHeight="1">
      <c r="A25" s="522" t="s">
        <v>1002</v>
      </c>
      <c r="B25" s="392"/>
      <c r="C25" s="392"/>
      <c r="D25" s="392"/>
      <c r="E25" s="392"/>
      <c r="F25" s="392"/>
    </row>
    <row r="26" spans="1:9">
      <c r="A26" s="323" t="s">
        <v>940</v>
      </c>
      <c r="B26" s="324" t="s">
        <v>942</v>
      </c>
      <c r="C26" s="324" t="s">
        <v>945</v>
      </c>
      <c r="D26" s="324" t="s">
        <v>946</v>
      </c>
      <c r="E26" s="324" t="s">
        <v>947</v>
      </c>
      <c r="F26" s="324" t="s">
        <v>948</v>
      </c>
    </row>
    <row r="27" spans="1:9">
      <c r="A27" s="325">
        <v>1</v>
      </c>
      <c r="B27" s="326" t="s">
        <v>61</v>
      </c>
      <c r="C27" s="335" t="s">
        <v>958</v>
      </c>
      <c r="D27" s="327" t="s">
        <v>248</v>
      </c>
      <c r="E27" s="328" t="s">
        <v>958</v>
      </c>
      <c r="F27" s="327" t="s">
        <v>958</v>
      </c>
    </row>
    <row r="28" spans="1:9">
      <c r="A28" s="325">
        <v>2</v>
      </c>
      <c r="B28" s="327" t="s">
        <v>241</v>
      </c>
      <c r="C28" s="333" t="s">
        <v>991</v>
      </c>
      <c r="D28" s="326" t="s">
        <v>241</v>
      </c>
      <c r="E28" s="328" t="s">
        <v>991</v>
      </c>
      <c r="F28" s="327" t="s">
        <v>241</v>
      </c>
      <c r="H28" s="331"/>
      <c r="I28" s="332" t="s">
        <v>296</v>
      </c>
    </row>
    <row r="29" spans="1:9">
      <c r="A29" s="325">
        <v>3</v>
      </c>
      <c r="B29" s="328" t="s">
        <v>963</v>
      </c>
      <c r="C29" s="335" t="s">
        <v>1008</v>
      </c>
      <c r="D29" s="326" t="s">
        <v>963</v>
      </c>
      <c r="E29" s="327" t="s">
        <v>241</v>
      </c>
      <c r="F29" s="326" t="s">
        <v>444</v>
      </c>
      <c r="H29" s="334"/>
      <c r="I29" s="332" t="s">
        <v>93</v>
      </c>
    </row>
    <row r="30" spans="1:9">
      <c r="A30" s="325">
        <v>4</v>
      </c>
      <c r="B30" s="328" t="s">
        <v>248</v>
      </c>
      <c r="C30" s="333" t="s">
        <v>245</v>
      </c>
      <c r="D30" s="327" t="s">
        <v>1010</v>
      </c>
      <c r="E30" s="328" t="s">
        <v>963</v>
      </c>
      <c r="F30" s="328" t="s">
        <v>448</v>
      </c>
      <c r="H30" s="337"/>
      <c r="I30" s="332" t="s">
        <v>972</v>
      </c>
    </row>
    <row r="31" spans="1:9">
      <c r="A31" s="325">
        <v>5</v>
      </c>
      <c r="B31" s="327" t="s">
        <v>256</v>
      </c>
      <c r="C31" s="335" t="s">
        <v>256</v>
      </c>
      <c r="D31" s="338"/>
      <c r="E31" s="327" t="s">
        <v>256</v>
      </c>
      <c r="F31" s="338"/>
    </row>
    <row r="32" spans="1:9">
      <c r="A32" s="325">
        <v>6</v>
      </c>
      <c r="B32" s="344"/>
      <c r="C32" s="339"/>
      <c r="D32" s="338"/>
      <c r="E32" s="338"/>
      <c r="F32" s="338"/>
    </row>
    <row r="33" spans="1:6">
      <c r="A33" s="325">
        <v>7</v>
      </c>
      <c r="B33" s="344"/>
      <c r="C33" s="339"/>
      <c r="D33" s="344"/>
      <c r="E33" s="338"/>
      <c r="F33" s="344"/>
    </row>
    <row r="34" spans="1:6">
      <c r="A34" s="152"/>
      <c r="B34" s="152"/>
      <c r="C34" s="152"/>
      <c r="D34" s="152"/>
      <c r="E34" s="152"/>
      <c r="F34" s="152"/>
    </row>
  </sheetData>
  <mergeCells count="4">
    <mergeCell ref="A1:F1"/>
    <mergeCell ref="A9:F9"/>
    <mergeCell ref="A17:F17"/>
    <mergeCell ref="A25:F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66"/>
  <sheetViews>
    <sheetView workbookViewId="0"/>
  </sheetViews>
  <sheetFormatPr defaultColWidth="14.42578125" defaultRowHeight="15.75" customHeight="1"/>
  <cols>
    <col min="1" max="1" width="13.28515625" customWidth="1"/>
    <col min="2" max="2" width="20.28515625" customWidth="1"/>
    <col min="3" max="3" width="19.5703125" customWidth="1"/>
    <col min="4" max="4" width="21.28515625" customWidth="1"/>
    <col min="5" max="5" width="21" customWidth="1"/>
    <col min="6" max="6" width="20.42578125" customWidth="1"/>
    <col min="7" max="7" width="25.140625" customWidth="1"/>
  </cols>
  <sheetData>
    <row r="1" spans="1:10" ht="24.75" customHeight="1">
      <c r="A1" s="522" t="s">
        <v>1030</v>
      </c>
      <c r="B1" s="392"/>
      <c r="C1" s="392"/>
      <c r="D1" s="392"/>
      <c r="E1" s="392"/>
      <c r="F1" s="392"/>
      <c r="G1" s="392"/>
    </row>
    <row r="2" spans="1:10">
      <c r="A2" s="347" t="s">
        <v>940</v>
      </c>
      <c r="B2" s="348" t="s">
        <v>942</v>
      </c>
      <c r="C2" s="348" t="s">
        <v>945</v>
      </c>
      <c r="D2" s="348" t="s">
        <v>946</v>
      </c>
      <c r="E2" s="348" t="s">
        <v>947</v>
      </c>
      <c r="F2" s="348" t="s">
        <v>948</v>
      </c>
      <c r="G2" s="348" t="s">
        <v>1034</v>
      </c>
      <c r="I2" s="331"/>
      <c r="J2" s="332" t="s">
        <v>296</v>
      </c>
    </row>
    <row r="3" spans="1:10">
      <c r="A3" s="349">
        <v>1</v>
      </c>
      <c r="B3" s="327" t="s">
        <v>29</v>
      </c>
      <c r="C3" s="335" t="s">
        <v>335</v>
      </c>
      <c r="D3" s="327" t="s">
        <v>29</v>
      </c>
      <c r="E3" s="336" t="s">
        <v>1039</v>
      </c>
      <c r="F3" s="327" t="s">
        <v>132</v>
      </c>
      <c r="G3" s="336" t="s">
        <v>61</v>
      </c>
      <c r="I3" s="334"/>
      <c r="J3" s="332" t="s">
        <v>93</v>
      </c>
    </row>
    <row r="4" spans="1:10">
      <c r="A4" s="349">
        <v>2</v>
      </c>
      <c r="B4" s="328" t="s">
        <v>132</v>
      </c>
      <c r="C4" s="333" t="s">
        <v>347</v>
      </c>
      <c r="D4" s="336" t="s">
        <v>55</v>
      </c>
      <c r="E4" s="327" t="s">
        <v>306</v>
      </c>
      <c r="F4" s="328" t="s">
        <v>29</v>
      </c>
      <c r="G4" s="336" t="s">
        <v>1040</v>
      </c>
      <c r="I4" s="337"/>
      <c r="J4" s="332" t="s">
        <v>972</v>
      </c>
    </row>
    <row r="5" spans="1:10">
      <c r="A5" s="349">
        <v>3</v>
      </c>
      <c r="B5" s="326" t="s">
        <v>55</v>
      </c>
      <c r="C5" s="330" t="s">
        <v>29</v>
      </c>
      <c r="D5" s="351" t="s">
        <v>40</v>
      </c>
      <c r="E5" s="351" t="s">
        <v>29</v>
      </c>
      <c r="F5" s="327" t="s">
        <v>55</v>
      </c>
      <c r="G5" s="352" t="s">
        <v>29</v>
      </c>
    </row>
    <row r="6" spans="1:10">
      <c r="A6" s="349">
        <v>4</v>
      </c>
      <c r="B6" s="326" t="s">
        <v>53</v>
      </c>
      <c r="C6" s="333" t="s">
        <v>55</v>
      </c>
      <c r="D6" s="351" t="s">
        <v>417</v>
      </c>
      <c r="E6" s="327" t="s">
        <v>55</v>
      </c>
      <c r="F6" s="336" t="s">
        <v>1046</v>
      </c>
      <c r="G6" s="327" t="s">
        <v>40</v>
      </c>
    </row>
    <row r="7" spans="1:10">
      <c r="A7" s="349">
        <v>5</v>
      </c>
      <c r="B7" s="328" t="s">
        <v>293</v>
      </c>
      <c r="C7" s="330" t="s">
        <v>172</v>
      </c>
      <c r="D7" s="336" t="s">
        <v>132</v>
      </c>
      <c r="E7" s="351" t="s">
        <v>53</v>
      </c>
      <c r="F7" s="353" t="s">
        <v>335</v>
      </c>
      <c r="G7" s="354"/>
    </row>
    <row r="8" spans="1:10">
      <c r="A8" s="349">
        <v>6</v>
      </c>
      <c r="B8" s="327" t="s">
        <v>1054</v>
      </c>
      <c r="C8" s="355"/>
      <c r="D8" s="327" t="s">
        <v>293</v>
      </c>
      <c r="E8" s="351" t="s">
        <v>293</v>
      </c>
      <c r="F8" s="354"/>
      <c r="G8" s="356"/>
    </row>
    <row r="9" spans="1:10">
      <c r="A9" s="357"/>
      <c r="B9" s="357"/>
      <c r="C9" s="358"/>
      <c r="D9" s="358"/>
      <c r="E9" s="358"/>
      <c r="F9" s="359"/>
      <c r="G9" s="359"/>
    </row>
    <row r="10" spans="1:10" ht="24.75" customHeight="1">
      <c r="A10" s="522" t="s">
        <v>1057</v>
      </c>
      <c r="B10" s="392"/>
      <c r="C10" s="392"/>
      <c r="D10" s="392"/>
      <c r="E10" s="392"/>
      <c r="F10" s="392"/>
      <c r="G10" s="392"/>
    </row>
    <row r="11" spans="1:10">
      <c r="A11" s="347" t="s">
        <v>940</v>
      </c>
      <c r="B11" s="348" t="s">
        <v>942</v>
      </c>
      <c r="C11" s="348" t="s">
        <v>945</v>
      </c>
      <c r="D11" s="348" t="s">
        <v>946</v>
      </c>
      <c r="E11" s="348" t="s">
        <v>947</v>
      </c>
      <c r="F11" s="348" t="s">
        <v>948</v>
      </c>
      <c r="G11" s="348" t="s">
        <v>1034</v>
      </c>
    </row>
    <row r="12" spans="1:10">
      <c r="A12" s="349">
        <v>1</v>
      </c>
      <c r="B12" s="336" t="s">
        <v>55</v>
      </c>
      <c r="C12" s="335" t="s">
        <v>293</v>
      </c>
      <c r="D12" s="336" t="s">
        <v>335</v>
      </c>
      <c r="E12" s="328" t="s">
        <v>55</v>
      </c>
      <c r="F12" s="327" t="s">
        <v>293</v>
      </c>
      <c r="G12" s="326" t="s">
        <v>55</v>
      </c>
      <c r="I12" s="331"/>
      <c r="J12" s="332" t="s">
        <v>296</v>
      </c>
    </row>
    <row r="13" spans="1:10">
      <c r="A13" s="349">
        <v>2</v>
      </c>
      <c r="B13" s="336" t="s">
        <v>29</v>
      </c>
      <c r="C13" s="360" t="s">
        <v>29</v>
      </c>
      <c r="D13" s="327" t="s">
        <v>132</v>
      </c>
      <c r="E13" s="327" t="s">
        <v>347</v>
      </c>
      <c r="F13" s="336" t="s">
        <v>29</v>
      </c>
      <c r="G13" s="352" t="s">
        <v>29</v>
      </c>
      <c r="I13" s="334"/>
      <c r="J13" s="332" t="s">
        <v>93</v>
      </c>
    </row>
    <row r="14" spans="1:10">
      <c r="A14" s="349">
        <v>3</v>
      </c>
      <c r="B14" s="327" t="s">
        <v>306</v>
      </c>
      <c r="C14" s="335" t="s">
        <v>40</v>
      </c>
      <c r="D14" s="336" t="s">
        <v>347</v>
      </c>
      <c r="E14" s="336" t="s">
        <v>40</v>
      </c>
      <c r="F14" s="327" t="s">
        <v>55</v>
      </c>
      <c r="G14" s="327" t="s">
        <v>40</v>
      </c>
      <c r="I14" s="337"/>
      <c r="J14" s="332" t="s">
        <v>972</v>
      </c>
    </row>
    <row r="15" spans="1:10">
      <c r="A15" s="349">
        <v>4</v>
      </c>
      <c r="B15" s="326" t="s">
        <v>132</v>
      </c>
      <c r="C15" s="360" t="s">
        <v>55</v>
      </c>
      <c r="D15" s="351" t="s">
        <v>29</v>
      </c>
      <c r="E15" s="351" t="s">
        <v>53</v>
      </c>
      <c r="F15" s="336" t="s">
        <v>132</v>
      </c>
      <c r="G15" s="328" t="s">
        <v>172</v>
      </c>
    </row>
    <row r="16" spans="1:10">
      <c r="A16" s="349">
        <v>5</v>
      </c>
      <c r="B16" s="326" t="s">
        <v>293</v>
      </c>
      <c r="C16" s="361" t="s">
        <v>1061</v>
      </c>
      <c r="D16" s="336" t="s">
        <v>55</v>
      </c>
      <c r="E16" s="352" t="s">
        <v>29</v>
      </c>
      <c r="F16" s="336" t="s">
        <v>61</v>
      </c>
      <c r="G16" s="352" t="s">
        <v>510</v>
      </c>
    </row>
    <row r="17" spans="1:10">
      <c r="A17" s="349">
        <v>6</v>
      </c>
      <c r="B17" s="326" t="s">
        <v>53</v>
      </c>
      <c r="C17" s="362"/>
      <c r="D17" s="327" t="s">
        <v>1062</v>
      </c>
      <c r="E17" s="354"/>
      <c r="F17" s="363" t="s">
        <v>335</v>
      </c>
      <c r="G17" s="362"/>
    </row>
    <row r="18" spans="1:10">
      <c r="A18" s="357"/>
      <c r="B18" s="357"/>
      <c r="C18" s="358"/>
      <c r="D18" s="358"/>
      <c r="E18" s="358"/>
      <c r="F18" s="359"/>
      <c r="G18" s="359"/>
    </row>
    <row r="19" spans="1:10">
      <c r="A19" s="522" t="s">
        <v>1064</v>
      </c>
      <c r="B19" s="392"/>
      <c r="C19" s="392"/>
      <c r="D19" s="392"/>
      <c r="E19" s="392"/>
      <c r="F19" s="392"/>
      <c r="G19" s="392"/>
    </row>
    <row r="20" spans="1:10">
      <c r="A20" s="323" t="s">
        <v>940</v>
      </c>
      <c r="B20" s="324" t="s">
        <v>942</v>
      </c>
      <c r="C20" s="348" t="s">
        <v>945</v>
      </c>
      <c r="D20" s="324" t="s">
        <v>946</v>
      </c>
      <c r="E20" s="324" t="s">
        <v>947</v>
      </c>
      <c r="F20" s="324" t="s">
        <v>948</v>
      </c>
      <c r="G20" s="324" t="s">
        <v>1034</v>
      </c>
    </row>
    <row r="21" spans="1:10">
      <c r="A21" s="349">
        <v>1</v>
      </c>
      <c r="B21" s="363" t="s">
        <v>132</v>
      </c>
      <c r="C21" s="365" t="s">
        <v>29</v>
      </c>
      <c r="D21" s="328" t="s">
        <v>132</v>
      </c>
      <c r="E21" s="328" t="s">
        <v>582</v>
      </c>
      <c r="F21" s="363" t="s">
        <v>335</v>
      </c>
      <c r="G21" s="336" t="s">
        <v>132</v>
      </c>
    </row>
    <row r="22" spans="1:10">
      <c r="A22" s="349">
        <v>2</v>
      </c>
      <c r="B22" s="328" t="s">
        <v>306</v>
      </c>
      <c r="C22" s="367" t="s">
        <v>40</v>
      </c>
      <c r="D22" s="336" t="s">
        <v>55</v>
      </c>
      <c r="E22" s="363" t="s">
        <v>1062</v>
      </c>
      <c r="F22" s="351" t="s">
        <v>306</v>
      </c>
      <c r="G22" s="351" t="s">
        <v>61</v>
      </c>
      <c r="I22" s="331"/>
      <c r="J22" s="332" t="s">
        <v>296</v>
      </c>
    </row>
    <row r="23" spans="1:10">
      <c r="A23" s="349">
        <v>3</v>
      </c>
      <c r="B23" s="363" t="s">
        <v>29</v>
      </c>
      <c r="C23" s="335" t="s">
        <v>335</v>
      </c>
      <c r="D23" s="363" t="s">
        <v>29</v>
      </c>
      <c r="E23" s="351" t="s">
        <v>29</v>
      </c>
      <c r="F23" s="363" t="s">
        <v>29</v>
      </c>
      <c r="G23" s="368" t="s">
        <v>29</v>
      </c>
      <c r="I23" s="334"/>
      <c r="J23" s="332" t="s">
        <v>93</v>
      </c>
    </row>
    <row r="24" spans="1:10">
      <c r="A24" s="349">
        <v>4</v>
      </c>
      <c r="B24" s="328" t="s">
        <v>55</v>
      </c>
      <c r="C24" s="330" t="s">
        <v>582</v>
      </c>
      <c r="D24" s="336" t="s">
        <v>347</v>
      </c>
      <c r="E24" s="328" t="s">
        <v>55</v>
      </c>
      <c r="F24" s="363" t="s">
        <v>55</v>
      </c>
      <c r="G24" s="351" t="s">
        <v>53</v>
      </c>
      <c r="I24" s="337"/>
      <c r="J24" s="332" t="s">
        <v>972</v>
      </c>
    </row>
    <row r="25" spans="1:10">
      <c r="A25" s="349">
        <v>5</v>
      </c>
      <c r="B25" s="326" t="s">
        <v>562</v>
      </c>
      <c r="C25" s="335" t="s">
        <v>53</v>
      </c>
      <c r="D25" s="363" t="s">
        <v>40</v>
      </c>
      <c r="E25" s="363" t="s">
        <v>293</v>
      </c>
      <c r="F25" s="351" t="s">
        <v>347</v>
      </c>
      <c r="G25" s="336" t="s">
        <v>172</v>
      </c>
    </row>
    <row r="26" spans="1:10">
      <c r="A26" s="349">
        <v>6</v>
      </c>
      <c r="B26" s="368" t="s">
        <v>1068</v>
      </c>
      <c r="C26" s="369" t="s">
        <v>293</v>
      </c>
      <c r="D26" s="351" t="s">
        <v>699</v>
      </c>
      <c r="E26" s="351" t="s">
        <v>40</v>
      </c>
      <c r="F26" s="336" t="s">
        <v>1070</v>
      </c>
      <c r="G26" s="370"/>
    </row>
    <row r="27" spans="1:10">
      <c r="A27" s="357"/>
      <c r="B27" s="357"/>
      <c r="C27" s="358"/>
      <c r="D27" s="358"/>
      <c r="E27" s="358"/>
      <c r="F27" s="359"/>
      <c r="G27" s="359"/>
    </row>
    <row r="28" spans="1:10">
      <c r="A28" s="522" t="s">
        <v>1071</v>
      </c>
      <c r="B28" s="392"/>
      <c r="C28" s="392"/>
      <c r="D28" s="392"/>
      <c r="E28" s="392"/>
      <c r="F28" s="392"/>
      <c r="G28" s="392"/>
    </row>
    <row r="29" spans="1:10">
      <c r="A29" s="323" t="s">
        <v>940</v>
      </c>
      <c r="B29" s="324" t="s">
        <v>942</v>
      </c>
      <c r="C29" s="324" t="s">
        <v>945</v>
      </c>
      <c r="D29" s="324" t="s">
        <v>946</v>
      </c>
      <c r="E29" s="324" t="s">
        <v>947</v>
      </c>
      <c r="F29" s="324" t="s">
        <v>948</v>
      </c>
      <c r="G29" s="324" t="s">
        <v>1034</v>
      </c>
    </row>
    <row r="30" spans="1:10">
      <c r="A30" s="325">
        <v>1</v>
      </c>
      <c r="B30" s="336" t="s">
        <v>306</v>
      </c>
      <c r="C30" s="335" t="s">
        <v>1039</v>
      </c>
      <c r="D30" s="351" t="s">
        <v>306</v>
      </c>
      <c r="E30" s="336" t="s">
        <v>671</v>
      </c>
      <c r="F30" s="336" t="s">
        <v>582</v>
      </c>
      <c r="G30" s="351" t="s">
        <v>53</v>
      </c>
    </row>
    <row r="31" spans="1:10">
      <c r="A31" s="325">
        <v>2</v>
      </c>
      <c r="B31" s="326" t="s">
        <v>40</v>
      </c>
      <c r="C31" s="333" t="s">
        <v>55</v>
      </c>
      <c r="D31" s="327" t="s">
        <v>582</v>
      </c>
      <c r="E31" s="351" t="s">
        <v>40</v>
      </c>
      <c r="F31" s="327" t="s">
        <v>132</v>
      </c>
      <c r="G31" s="352" t="s">
        <v>29</v>
      </c>
      <c r="I31" s="331"/>
      <c r="J31" s="332" t="s">
        <v>296</v>
      </c>
    </row>
    <row r="32" spans="1:10">
      <c r="A32" s="325">
        <v>3</v>
      </c>
      <c r="B32" s="327" t="s">
        <v>293</v>
      </c>
      <c r="C32" s="361" t="s">
        <v>671</v>
      </c>
      <c r="D32" s="351" t="s">
        <v>29</v>
      </c>
      <c r="E32" s="327" t="s">
        <v>1062</v>
      </c>
      <c r="F32" s="327" t="s">
        <v>335</v>
      </c>
      <c r="G32" s="351" t="s">
        <v>132</v>
      </c>
      <c r="I32" s="372"/>
      <c r="J32" s="332" t="s">
        <v>93</v>
      </c>
    </row>
    <row r="33" spans="1:10">
      <c r="A33" s="325">
        <v>4</v>
      </c>
      <c r="B33" s="326" t="s">
        <v>55</v>
      </c>
      <c r="C33" s="365" t="s">
        <v>335</v>
      </c>
      <c r="D33" s="327" t="s">
        <v>55</v>
      </c>
      <c r="E33" s="328" t="s">
        <v>29</v>
      </c>
      <c r="F33" s="351" t="s">
        <v>29</v>
      </c>
      <c r="G33" s="336" t="s">
        <v>1076</v>
      </c>
      <c r="I33" s="337"/>
      <c r="J33" s="332" t="s">
        <v>972</v>
      </c>
    </row>
    <row r="34" spans="1:10">
      <c r="A34" s="325">
        <v>5</v>
      </c>
      <c r="B34" s="352" t="s">
        <v>29</v>
      </c>
      <c r="C34" s="360" t="s">
        <v>29</v>
      </c>
      <c r="D34" s="336" t="s">
        <v>347</v>
      </c>
      <c r="E34" s="328" t="s">
        <v>132</v>
      </c>
      <c r="F34" s="352" t="s">
        <v>293</v>
      </c>
      <c r="G34" s="370"/>
    </row>
    <row r="35" spans="1:10">
      <c r="A35" s="325">
        <v>6</v>
      </c>
      <c r="B35" s="373" t="s">
        <v>562</v>
      </c>
      <c r="C35" s="361" t="s">
        <v>61</v>
      </c>
      <c r="D35" s="351" t="s">
        <v>1078</v>
      </c>
      <c r="E35" s="351" t="s">
        <v>1079</v>
      </c>
      <c r="F35" s="351" t="s">
        <v>347</v>
      </c>
      <c r="G35" s="370"/>
    </row>
    <row r="36" spans="1:10">
      <c r="A36" s="323">
        <v>7</v>
      </c>
      <c r="B36" s="374"/>
      <c r="C36" s="375"/>
      <c r="D36" s="375"/>
      <c r="E36" s="376" t="s">
        <v>172</v>
      </c>
      <c r="F36" s="377" t="s">
        <v>814</v>
      </c>
      <c r="G36" s="378"/>
    </row>
    <row r="37" spans="1:10">
      <c r="A37" s="523"/>
      <c r="B37" s="392"/>
      <c r="C37" s="392"/>
      <c r="D37" s="392"/>
      <c r="E37" s="392"/>
      <c r="F37" s="392"/>
      <c r="G37" s="392"/>
    </row>
    <row r="38" spans="1:10">
      <c r="A38" s="524" t="s">
        <v>1085</v>
      </c>
      <c r="B38" s="414"/>
      <c r="C38" s="414"/>
      <c r="D38" s="414"/>
      <c r="E38" s="414"/>
      <c r="F38" s="414"/>
      <c r="G38" s="431"/>
    </row>
    <row r="39" spans="1:10">
      <c r="A39" s="323" t="s">
        <v>940</v>
      </c>
      <c r="B39" s="324" t="s">
        <v>942</v>
      </c>
      <c r="C39" s="324" t="s">
        <v>945</v>
      </c>
      <c r="D39" s="324" t="s">
        <v>946</v>
      </c>
      <c r="E39" s="324" t="s">
        <v>947</v>
      </c>
      <c r="F39" s="324" t="s">
        <v>948</v>
      </c>
      <c r="G39" s="324" t="s">
        <v>1034</v>
      </c>
    </row>
    <row r="40" spans="1:10">
      <c r="A40" s="325">
        <v>1</v>
      </c>
      <c r="B40" s="336" t="s">
        <v>347</v>
      </c>
      <c r="C40" s="361" t="s">
        <v>306</v>
      </c>
      <c r="D40" s="351" t="s">
        <v>40</v>
      </c>
      <c r="E40" s="327" t="s">
        <v>132</v>
      </c>
      <c r="F40" s="336" t="s">
        <v>40</v>
      </c>
      <c r="G40" s="352" t="s">
        <v>29</v>
      </c>
    </row>
    <row r="41" spans="1:10">
      <c r="A41" s="325">
        <v>2</v>
      </c>
      <c r="B41" s="351" t="s">
        <v>671</v>
      </c>
      <c r="C41" s="365" t="s">
        <v>582</v>
      </c>
      <c r="D41" s="336" t="s">
        <v>335</v>
      </c>
      <c r="E41" s="327" t="s">
        <v>55</v>
      </c>
      <c r="F41" s="327" t="s">
        <v>335</v>
      </c>
      <c r="G41" s="351" t="s">
        <v>40</v>
      </c>
      <c r="I41" s="331"/>
      <c r="J41" s="332" t="s">
        <v>296</v>
      </c>
    </row>
    <row r="42" spans="1:10">
      <c r="A42" s="325">
        <v>3</v>
      </c>
      <c r="B42" s="328" t="s">
        <v>55</v>
      </c>
      <c r="C42" s="335" t="s">
        <v>55</v>
      </c>
      <c r="D42" s="327" t="s">
        <v>582</v>
      </c>
      <c r="E42" s="336" t="s">
        <v>582</v>
      </c>
      <c r="F42" s="336" t="s">
        <v>671</v>
      </c>
      <c r="G42" s="336" t="s">
        <v>293</v>
      </c>
      <c r="I42" s="334"/>
      <c r="J42" s="332" t="s">
        <v>93</v>
      </c>
    </row>
    <row r="43" spans="1:10">
      <c r="A43" s="325">
        <v>4</v>
      </c>
      <c r="B43" s="363" t="s">
        <v>29</v>
      </c>
      <c r="C43" s="333" t="s">
        <v>29</v>
      </c>
      <c r="D43" s="351" t="s">
        <v>29</v>
      </c>
      <c r="E43" s="351" t="s">
        <v>306</v>
      </c>
      <c r="F43" s="327" t="s">
        <v>293</v>
      </c>
      <c r="G43" s="351" t="s">
        <v>1090</v>
      </c>
      <c r="I43" s="337"/>
      <c r="J43" s="332" t="s">
        <v>972</v>
      </c>
    </row>
    <row r="44" spans="1:10">
      <c r="A44" s="325">
        <v>5</v>
      </c>
      <c r="B44" s="336" t="s">
        <v>132</v>
      </c>
      <c r="C44" s="335" t="s">
        <v>293</v>
      </c>
      <c r="D44" s="363" t="s">
        <v>562</v>
      </c>
      <c r="E44" s="336" t="s">
        <v>1062</v>
      </c>
      <c r="F44" s="326" t="s">
        <v>132</v>
      </c>
      <c r="G44" s="363" t="s">
        <v>814</v>
      </c>
    </row>
    <row r="45" spans="1:10">
      <c r="A45" s="325">
        <v>6</v>
      </c>
      <c r="B45" s="370"/>
      <c r="C45" s="361" t="s">
        <v>335</v>
      </c>
      <c r="D45" s="336" t="s">
        <v>347</v>
      </c>
      <c r="E45" s="327" t="s">
        <v>29</v>
      </c>
      <c r="F45" s="351" t="s">
        <v>29</v>
      </c>
      <c r="G45" s="370"/>
    </row>
    <row r="46" spans="1:10">
      <c r="A46" s="323">
        <v>7</v>
      </c>
      <c r="B46" s="374"/>
      <c r="C46" s="379" t="s">
        <v>1091</v>
      </c>
      <c r="D46" s="375"/>
      <c r="E46" s="380" t="s">
        <v>1094</v>
      </c>
      <c r="F46" s="378"/>
      <c r="G46" s="378"/>
    </row>
    <row r="47" spans="1:10">
      <c r="A47" s="381"/>
      <c r="B47" s="381"/>
      <c r="C47" s="381"/>
      <c r="D47" s="381"/>
      <c r="E47" s="381"/>
      <c r="F47" s="381"/>
      <c r="G47" s="381"/>
    </row>
    <row r="48" spans="1:10" ht="12.75">
      <c r="A48" s="525" t="s">
        <v>1096</v>
      </c>
      <c r="B48" s="465"/>
      <c r="C48" s="465"/>
      <c r="D48" s="465"/>
      <c r="E48" s="465"/>
      <c r="F48" s="465"/>
      <c r="G48" s="466"/>
    </row>
    <row r="49" spans="1:10">
      <c r="A49" s="323" t="s">
        <v>940</v>
      </c>
      <c r="B49" s="324" t="s">
        <v>942</v>
      </c>
      <c r="C49" s="324" t="s">
        <v>945</v>
      </c>
      <c r="D49" s="324" t="s">
        <v>946</v>
      </c>
      <c r="E49" s="324" t="s">
        <v>947</v>
      </c>
      <c r="F49" s="324" t="s">
        <v>948</v>
      </c>
      <c r="G49" s="324" t="s">
        <v>1034</v>
      </c>
    </row>
    <row r="50" spans="1:10">
      <c r="A50" s="325">
        <v>1</v>
      </c>
      <c r="B50" s="326" t="s">
        <v>40</v>
      </c>
      <c r="C50" s="333" t="s">
        <v>132</v>
      </c>
      <c r="D50" s="351" t="s">
        <v>913</v>
      </c>
      <c r="E50" s="327" t="s">
        <v>29</v>
      </c>
      <c r="F50" s="336" t="s">
        <v>999</v>
      </c>
      <c r="G50" s="351" t="s">
        <v>40</v>
      </c>
    </row>
    <row r="51" spans="1:10">
      <c r="A51" s="325">
        <v>2</v>
      </c>
      <c r="B51" s="328" t="s">
        <v>293</v>
      </c>
      <c r="C51" s="361" t="s">
        <v>29</v>
      </c>
      <c r="D51" s="336" t="s">
        <v>562</v>
      </c>
      <c r="E51" s="351" t="s">
        <v>29</v>
      </c>
      <c r="F51" s="351" t="s">
        <v>40</v>
      </c>
      <c r="G51" s="327" t="s">
        <v>293</v>
      </c>
      <c r="I51" s="331"/>
      <c r="J51" s="332" t="s">
        <v>296</v>
      </c>
    </row>
    <row r="52" spans="1:10">
      <c r="A52" s="325">
        <v>3</v>
      </c>
      <c r="B52" s="373" t="s">
        <v>29</v>
      </c>
      <c r="C52" s="365" t="s">
        <v>582</v>
      </c>
      <c r="D52" s="328" t="s">
        <v>132</v>
      </c>
      <c r="E52" s="336" t="s">
        <v>55</v>
      </c>
      <c r="F52" s="336" t="s">
        <v>29</v>
      </c>
      <c r="G52" s="327" t="s">
        <v>814</v>
      </c>
      <c r="I52" s="334"/>
      <c r="J52" s="332" t="s">
        <v>93</v>
      </c>
    </row>
    <row r="53" spans="1:10">
      <c r="A53" s="325">
        <v>4</v>
      </c>
      <c r="B53" s="336" t="s">
        <v>1062</v>
      </c>
      <c r="C53" s="333" t="s">
        <v>562</v>
      </c>
      <c r="D53" s="327" t="s">
        <v>582</v>
      </c>
      <c r="E53" s="327" t="s">
        <v>562</v>
      </c>
      <c r="F53" s="327" t="s">
        <v>335</v>
      </c>
      <c r="G53" s="351" t="s">
        <v>562</v>
      </c>
      <c r="I53" s="337"/>
      <c r="J53" s="332" t="s">
        <v>972</v>
      </c>
    </row>
    <row r="54" spans="1:10">
      <c r="A54" s="325">
        <v>5</v>
      </c>
      <c r="B54" s="351" t="s">
        <v>582</v>
      </c>
      <c r="C54" s="361" t="s">
        <v>335</v>
      </c>
      <c r="D54" s="327" t="s">
        <v>1062</v>
      </c>
      <c r="E54" s="336" t="s">
        <v>582</v>
      </c>
      <c r="F54" s="326" t="s">
        <v>293</v>
      </c>
      <c r="G54" s="382" t="s">
        <v>1097</v>
      </c>
    </row>
    <row r="55" spans="1:10">
      <c r="A55" s="325">
        <v>6</v>
      </c>
      <c r="B55" s="336" t="s">
        <v>869</v>
      </c>
      <c r="C55" s="330" t="s">
        <v>1098</v>
      </c>
      <c r="D55" s="328" t="s">
        <v>29</v>
      </c>
      <c r="E55" s="326" t="s">
        <v>132</v>
      </c>
      <c r="F55" s="373" t="s">
        <v>582</v>
      </c>
      <c r="G55" s="370"/>
    </row>
    <row r="56" spans="1:10">
      <c r="A56" s="325">
        <v>7</v>
      </c>
      <c r="B56" s="370"/>
      <c r="C56" s="370"/>
      <c r="D56" s="373" t="s">
        <v>1099</v>
      </c>
      <c r="E56" s="370"/>
      <c r="F56" s="351" t="s">
        <v>1100</v>
      </c>
      <c r="G56" s="370"/>
    </row>
    <row r="57" spans="1:10" ht="15">
      <c r="A57" s="152"/>
      <c r="B57" s="152"/>
      <c r="C57" s="152"/>
      <c r="D57" s="152"/>
      <c r="E57" s="152"/>
      <c r="F57" s="152"/>
      <c r="G57" s="152"/>
    </row>
    <row r="58" spans="1:10">
      <c r="A58" s="522" t="s">
        <v>1101</v>
      </c>
      <c r="B58" s="392"/>
      <c r="C58" s="392"/>
      <c r="D58" s="392"/>
      <c r="E58" s="392"/>
      <c r="F58" s="392"/>
      <c r="G58" s="392"/>
    </row>
    <row r="59" spans="1:10">
      <c r="A59" s="323" t="s">
        <v>940</v>
      </c>
      <c r="B59" s="324" t="s">
        <v>942</v>
      </c>
      <c r="C59" s="324" t="s">
        <v>945</v>
      </c>
      <c r="D59" s="324" t="s">
        <v>946</v>
      </c>
      <c r="E59" s="324" t="s">
        <v>947</v>
      </c>
      <c r="F59" s="324" t="s">
        <v>948</v>
      </c>
      <c r="G59" s="324" t="s">
        <v>1034</v>
      </c>
    </row>
    <row r="60" spans="1:10">
      <c r="A60" s="325">
        <v>1</v>
      </c>
      <c r="B60" s="326" t="s">
        <v>1039</v>
      </c>
      <c r="C60" s="361" t="s">
        <v>29</v>
      </c>
      <c r="D60" s="336" t="s">
        <v>293</v>
      </c>
      <c r="E60" s="336" t="s">
        <v>55</v>
      </c>
      <c r="F60" s="363" t="s">
        <v>29</v>
      </c>
      <c r="G60" s="351" t="s">
        <v>40</v>
      </c>
    </row>
    <row r="61" spans="1:10">
      <c r="A61" s="325">
        <v>2</v>
      </c>
      <c r="B61" s="327" t="s">
        <v>29</v>
      </c>
      <c r="C61" s="333" t="s">
        <v>293</v>
      </c>
      <c r="D61" s="327" t="s">
        <v>29</v>
      </c>
      <c r="E61" s="327" t="s">
        <v>55</v>
      </c>
      <c r="F61" s="351" t="s">
        <v>40</v>
      </c>
      <c r="G61" s="326" t="s">
        <v>132</v>
      </c>
      <c r="I61" s="331"/>
      <c r="J61" s="332" t="s">
        <v>296</v>
      </c>
    </row>
    <row r="62" spans="1:10">
      <c r="A62" s="325">
        <v>3</v>
      </c>
      <c r="B62" s="336" t="s">
        <v>1062</v>
      </c>
      <c r="C62" s="330" t="s">
        <v>562</v>
      </c>
      <c r="D62" s="336" t="s">
        <v>335</v>
      </c>
      <c r="E62" s="336" t="s">
        <v>347</v>
      </c>
      <c r="F62" s="363" t="s">
        <v>582</v>
      </c>
      <c r="G62" s="351" t="s">
        <v>347</v>
      </c>
      <c r="I62" s="372"/>
      <c r="J62" s="332" t="s">
        <v>93</v>
      </c>
    </row>
    <row r="63" spans="1:10">
      <c r="A63" s="325">
        <v>4</v>
      </c>
      <c r="B63" s="351" t="s">
        <v>582</v>
      </c>
      <c r="C63" s="361" t="s">
        <v>347</v>
      </c>
      <c r="D63" s="327" t="s">
        <v>1062</v>
      </c>
      <c r="E63" s="327" t="s">
        <v>1062</v>
      </c>
      <c r="F63" s="351" t="s">
        <v>1107</v>
      </c>
      <c r="G63" s="336" t="s">
        <v>814</v>
      </c>
      <c r="I63" s="384"/>
      <c r="J63" s="332" t="s">
        <v>972</v>
      </c>
    </row>
    <row r="64" spans="1:10">
      <c r="A64" s="325">
        <v>5</v>
      </c>
      <c r="B64" s="327" t="s">
        <v>335</v>
      </c>
      <c r="C64" s="333" t="s">
        <v>1110</v>
      </c>
      <c r="D64" s="336" t="s">
        <v>582</v>
      </c>
      <c r="E64" s="336" t="s">
        <v>29</v>
      </c>
      <c r="F64" s="336" t="s">
        <v>1111</v>
      </c>
      <c r="G64" s="370"/>
    </row>
    <row r="65" spans="1:7">
      <c r="A65" s="325">
        <v>6</v>
      </c>
      <c r="B65" s="327" t="s">
        <v>132</v>
      </c>
      <c r="C65" s="365" t="s">
        <v>671</v>
      </c>
      <c r="D65" s="328" t="s">
        <v>132</v>
      </c>
      <c r="E65" s="327" t="s">
        <v>293</v>
      </c>
      <c r="F65" s="327" t="s">
        <v>1112</v>
      </c>
      <c r="G65" s="370"/>
    </row>
    <row r="66" spans="1:7">
      <c r="A66" s="325">
        <v>7</v>
      </c>
      <c r="B66" s="351" t="s">
        <v>1113</v>
      </c>
      <c r="C66" s="370"/>
      <c r="D66" s="370"/>
      <c r="E66" s="370"/>
      <c r="F66" s="370"/>
      <c r="G66" s="370"/>
    </row>
  </sheetData>
  <mergeCells count="8">
    <mergeCell ref="A38:G38"/>
    <mergeCell ref="A48:G48"/>
    <mergeCell ref="A58:G58"/>
    <mergeCell ref="A1:G1"/>
    <mergeCell ref="A10:G10"/>
    <mergeCell ref="A19:G19"/>
    <mergeCell ref="A28:G28"/>
    <mergeCell ref="A37:G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84"/>
  <sheetViews>
    <sheetView workbookViewId="0"/>
  </sheetViews>
  <sheetFormatPr defaultColWidth="14.42578125" defaultRowHeight="15.75" customHeight="1"/>
  <cols>
    <col min="3" max="3" width="16.85546875" customWidth="1"/>
    <col min="4" max="4" width="16.7109375" customWidth="1"/>
    <col min="5" max="5" width="25.85546875" customWidth="1"/>
    <col min="6" max="6" width="37.7109375" customWidth="1"/>
    <col min="7" max="7" width="34" customWidth="1"/>
  </cols>
  <sheetData>
    <row r="1" spans="1:7" ht="148.5" customHeight="1">
      <c r="A1" s="407"/>
      <c r="B1" s="392"/>
      <c r="C1" s="392"/>
      <c r="D1" s="392"/>
      <c r="E1" s="392"/>
      <c r="F1" s="392"/>
      <c r="G1" s="392"/>
    </row>
    <row r="2" spans="1:7">
      <c r="A2" s="408" t="s">
        <v>1</v>
      </c>
      <c r="B2" s="392"/>
      <c r="C2" s="12"/>
      <c r="D2" s="12"/>
      <c r="E2" s="12"/>
      <c r="F2" s="409">
        <v>43941</v>
      </c>
      <c r="G2" s="392"/>
    </row>
    <row r="3" spans="1:7">
      <c r="A3" s="9" t="s">
        <v>7</v>
      </c>
      <c r="B3" s="9" t="s">
        <v>3</v>
      </c>
      <c r="C3" s="9" t="s">
        <v>9</v>
      </c>
      <c r="D3" s="9" t="s">
        <v>10</v>
      </c>
      <c r="E3" s="9" t="s">
        <v>11</v>
      </c>
      <c r="F3" s="9" t="s">
        <v>12</v>
      </c>
      <c r="G3" s="16" t="s">
        <v>13</v>
      </c>
    </row>
    <row r="4" spans="1:7" ht="45">
      <c r="A4" s="20">
        <v>1</v>
      </c>
      <c r="B4" s="23"/>
      <c r="C4" s="25" t="s">
        <v>48</v>
      </c>
      <c r="D4" s="17" t="s">
        <v>16</v>
      </c>
      <c r="E4" s="26" t="s">
        <v>50</v>
      </c>
      <c r="F4" s="25" t="s">
        <v>52</v>
      </c>
      <c r="G4" s="28"/>
    </row>
    <row r="5" spans="1:7" ht="15">
      <c r="A5" s="410">
        <v>2</v>
      </c>
      <c r="B5" s="403" t="s">
        <v>54</v>
      </c>
      <c r="C5" s="412" t="s">
        <v>28</v>
      </c>
      <c r="D5" s="403" t="s">
        <v>55</v>
      </c>
      <c r="E5" s="398" t="s">
        <v>57</v>
      </c>
      <c r="F5" s="32" t="s">
        <v>31</v>
      </c>
      <c r="G5" s="401"/>
    </row>
    <row r="6" spans="1:7" ht="45">
      <c r="A6" s="411"/>
      <c r="B6" s="399"/>
      <c r="C6" s="399"/>
      <c r="D6" s="399"/>
      <c r="E6" s="399"/>
      <c r="F6" s="37" t="s">
        <v>59</v>
      </c>
      <c r="G6" s="399"/>
    </row>
    <row r="7" spans="1:7" ht="15">
      <c r="A7" s="410">
        <v>3</v>
      </c>
      <c r="B7" s="401"/>
      <c r="C7" s="413" t="s">
        <v>15</v>
      </c>
      <c r="D7" s="403" t="s">
        <v>29</v>
      </c>
      <c r="E7" s="398" t="s">
        <v>63</v>
      </c>
      <c r="F7" s="40" t="s">
        <v>64</v>
      </c>
      <c r="G7" s="401"/>
    </row>
    <row r="8" spans="1:7" ht="45">
      <c r="A8" s="411"/>
      <c r="B8" s="399"/>
      <c r="C8" s="414"/>
      <c r="D8" s="399"/>
      <c r="E8" s="399"/>
      <c r="F8" s="45" t="s">
        <v>66</v>
      </c>
      <c r="G8" s="399"/>
    </row>
    <row r="9" spans="1:7" ht="13.5">
      <c r="A9" s="415" t="s">
        <v>49</v>
      </c>
      <c r="B9" s="387"/>
      <c r="C9" s="387"/>
      <c r="D9" s="387"/>
      <c r="E9" s="387"/>
      <c r="F9" s="387"/>
      <c r="G9" s="388"/>
    </row>
    <row r="10" spans="1:7" ht="33.75" customHeight="1">
      <c r="A10" s="401">
        <v>4</v>
      </c>
      <c r="B10" s="416" t="s">
        <v>69</v>
      </c>
      <c r="C10" s="416" t="s">
        <v>28</v>
      </c>
      <c r="D10" s="398" t="s">
        <v>40</v>
      </c>
      <c r="E10" s="401" t="s">
        <v>74</v>
      </c>
      <c r="F10" s="49" t="s">
        <v>75</v>
      </c>
      <c r="G10" s="417"/>
    </row>
    <row r="11" spans="1:7" ht="46.5" customHeight="1">
      <c r="A11" s="399"/>
      <c r="B11" s="395"/>
      <c r="C11" s="395"/>
      <c r="D11" s="399"/>
      <c r="E11" s="399"/>
      <c r="F11" s="57" t="s">
        <v>81</v>
      </c>
      <c r="G11" s="399"/>
    </row>
    <row r="12" spans="1:7" ht="15">
      <c r="A12" s="418"/>
      <c r="B12" s="387"/>
      <c r="C12" s="387"/>
      <c r="D12" s="387"/>
      <c r="E12" s="387"/>
      <c r="F12" s="387"/>
      <c r="G12" s="388"/>
    </row>
    <row r="13" spans="1:7" ht="13.5">
      <c r="A13" s="415" t="s">
        <v>60</v>
      </c>
      <c r="B13" s="387"/>
      <c r="C13" s="387"/>
      <c r="D13" s="387"/>
      <c r="E13" s="387"/>
      <c r="F13" s="387"/>
      <c r="G13" s="388"/>
    </row>
    <row r="14" spans="1:7" ht="15">
      <c r="A14" s="41"/>
      <c r="B14" s="41"/>
      <c r="C14" s="41"/>
      <c r="D14" s="41"/>
      <c r="E14" s="41"/>
      <c r="F14" s="41"/>
      <c r="G14" s="41"/>
    </row>
    <row r="15" spans="1:7" ht="13.5">
      <c r="A15" s="421" t="s">
        <v>65</v>
      </c>
      <c r="B15" s="392"/>
      <c r="C15" s="392"/>
      <c r="D15" s="392"/>
      <c r="E15" s="392"/>
      <c r="F15" s="392"/>
      <c r="G15" s="392"/>
    </row>
    <row r="16" spans="1:7">
      <c r="A16" s="59" t="s">
        <v>7</v>
      </c>
      <c r="B16" s="59" t="s">
        <v>3</v>
      </c>
      <c r="C16" s="60" t="s">
        <v>9</v>
      </c>
      <c r="D16" s="60" t="s">
        <v>10</v>
      </c>
      <c r="E16" s="60" t="s">
        <v>11</v>
      </c>
      <c r="F16" s="59" t="s">
        <v>12</v>
      </c>
      <c r="G16" s="59" t="s">
        <v>13</v>
      </c>
    </row>
    <row r="17" spans="1:7" ht="12.75">
      <c r="A17" s="422">
        <v>1</v>
      </c>
      <c r="B17" s="423"/>
      <c r="C17" s="424" t="s">
        <v>90</v>
      </c>
      <c r="D17" s="425" t="s">
        <v>94</v>
      </c>
      <c r="E17" s="426" t="s">
        <v>98</v>
      </c>
      <c r="F17" s="419" t="s">
        <v>99</v>
      </c>
      <c r="G17" s="420"/>
    </row>
    <row r="18" spans="1:7" ht="12.75">
      <c r="A18" s="399"/>
      <c r="B18" s="411"/>
      <c r="C18" s="399"/>
      <c r="D18" s="399"/>
      <c r="E18" s="411"/>
      <c r="F18" s="399"/>
      <c r="G18" s="395"/>
    </row>
    <row r="19" spans="1:7">
      <c r="A19" s="43"/>
      <c r="B19" s="43"/>
      <c r="C19" s="43"/>
      <c r="D19" s="43"/>
      <c r="E19" s="43"/>
      <c r="F19" s="43"/>
      <c r="G19" s="43"/>
    </row>
    <row r="20" spans="1:7">
      <c r="A20" s="391" t="s">
        <v>85</v>
      </c>
      <c r="B20" s="392"/>
      <c r="C20" s="4"/>
      <c r="D20" s="4"/>
      <c r="E20" s="4"/>
      <c r="F20" s="393">
        <v>43942</v>
      </c>
      <c r="G20" s="392"/>
    </row>
    <row r="21" spans="1:7">
      <c r="A21" s="46" t="s">
        <v>7</v>
      </c>
      <c r="B21" s="46" t="s">
        <v>3</v>
      </c>
      <c r="C21" s="46" t="s">
        <v>9</v>
      </c>
      <c r="D21" s="46" t="s">
        <v>10</v>
      </c>
      <c r="E21" s="46" t="s">
        <v>11</v>
      </c>
      <c r="F21" s="46" t="s">
        <v>12</v>
      </c>
      <c r="G21" s="16" t="s">
        <v>13</v>
      </c>
    </row>
    <row r="22" spans="1:7" ht="15">
      <c r="A22" s="401">
        <v>1</v>
      </c>
      <c r="B22" s="394" t="s">
        <v>109</v>
      </c>
      <c r="C22" s="396" t="s">
        <v>28</v>
      </c>
      <c r="D22" s="398" t="s">
        <v>16</v>
      </c>
      <c r="E22" s="400" t="s">
        <v>115</v>
      </c>
      <c r="F22" s="49" t="s">
        <v>31</v>
      </c>
      <c r="G22" s="401"/>
    </row>
    <row r="23" spans="1:7" ht="45">
      <c r="A23" s="399"/>
      <c r="B23" s="395"/>
      <c r="C23" s="397"/>
      <c r="D23" s="399"/>
      <c r="E23" s="395"/>
      <c r="F23" s="69" t="s">
        <v>118</v>
      </c>
      <c r="G23" s="399"/>
    </row>
    <row r="24" spans="1:7" ht="12.75">
      <c r="A24" s="401">
        <v>2</v>
      </c>
      <c r="B24" s="401"/>
      <c r="C24" s="402" t="s">
        <v>15</v>
      </c>
      <c r="D24" s="403" t="s">
        <v>55</v>
      </c>
      <c r="E24" s="404" t="s">
        <v>57</v>
      </c>
      <c r="F24" s="405" t="str">
        <f>HYPERLINK("https://www.youtube.com/watch?v=y2bF8Dbxt_U","Учебник стр.66 упр.7, с. 67 упр.8 письменно")</f>
        <v>Учебник стр.66 упр.7, с. 67 упр.8 письменно</v>
      </c>
      <c r="G24" s="406"/>
    </row>
    <row r="25" spans="1:7" ht="35.25" customHeight="1">
      <c r="A25" s="399"/>
      <c r="B25" s="399"/>
      <c r="C25" s="392"/>
      <c r="D25" s="399"/>
      <c r="E25" s="392"/>
      <c r="F25" s="399"/>
      <c r="G25" s="395"/>
    </row>
    <row r="26" spans="1:7" ht="60">
      <c r="A26" s="401">
        <v>3</v>
      </c>
      <c r="B26" s="427" t="s">
        <v>123</v>
      </c>
      <c r="C26" s="412" t="s">
        <v>28</v>
      </c>
      <c r="D26" s="402" t="s">
        <v>29</v>
      </c>
      <c r="E26" s="398" t="s">
        <v>125</v>
      </c>
      <c r="F26" s="75" t="s">
        <v>126</v>
      </c>
      <c r="G26" s="406"/>
    </row>
    <row r="27" spans="1:7" ht="15">
      <c r="A27" s="399"/>
      <c r="B27" s="428"/>
      <c r="C27" s="399"/>
      <c r="D27" s="428"/>
      <c r="E27" s="399"/>
      <c r="F27" s="78"/>
      <c r="G27" s="395"/>
    </row>
    <row r="28" spans="1:7" ht="13.5">
      <c r="A28" s="415" t="s">
        <v>49</v>
      </c>
      <c r="B28" s="387"/>
      <c r="C28" s="387"/>
      <c r="D28" s="387"/>
      <c r="E28" s="387"/>
      <c r="F28" s="387"/>
      <c r="G28" s="388"/>
    </row>
    <row r="29" spans="1:7" ht="13.5">
      <c r="A29" s="421" t="s">
        <v>65</v>
      </c>
      <c r="B29" s="392"/>
      <c r="C29" s="392"/>
      <c r="D29" s="392"/>
      <c r="E29" s="392"/>
      <c r="F29" s="392"/>
      <c r="G29" s="392"/>
    </row>
    <row r="30" spans="1:7">
      <c r="A30" s="59" t="s">
        <v>7</v>
      </c>
      <c r="B30" s="60" t="s">
        <v>3</v>
      </c>
      <c r="C30" s="60" t="s">
        <v>9</v>
      </c>
      <c r="D30" s="60" t="s">
        <v>10</v>
      </c>
      <c r="E30" s="59" t="s">
        <v>11</v>
      </c>
      <c r="F30" s="60" t="s">
        <v>12</v>
      </c>
      <c r="G30" s="59" t="s">
        <v>13</v>
      </c>
    </row>
    <row r="31" spans="1:7" ht="15">
      <c r="A31" s="410">
        <v>1</v>
      </c>
      <c r="B31" s="401"/>
      <c r="C31" s="401" t="s">
        <v>136</v>
      </c>
      <c r="D31" s="401" t="s">
        <v>137</v>
      </c>
      <c r="E31" s="429" t="s">
        <v>138</v>
      </c>
      <c r="F31" s="80" t="s">
        <v>141</v>
      </c>
      <c r="G31" s="406"/>
    </row>
    <row r="32" spans="1:7" ht="29.25" customHeight="1">
      <c r="A32" s="411"/>
      <c r="B32" s="399"/>
      <c r="C32" s="399"/>
      <c r="D32" s="399"/>
      <c r="E32" s="428"/>
      <c r="F32" s="85" t="s">
        <v>143</v>
      </c>
      <c r="G32" s="395"/>
    </row>
    <row r="33" spans="1:7" ht="15" customHeight="1">
      <c r="A33" s="421" t="s">
        <v>60</v>
      </c>
      <c r="B33" s="392"/>
      <c r="C33" s="392"/>
      <c r="D33" s="392"/>
      <c r="E33" s="392"/>
      <c r="F33" s="392"/>
      <c r="G33" s="392"/>
    </row>
    <row r="34" spans="1:7" ht="15" customHeight="1">
      <c r="A34" s="43"/>
      <c r="B34" s="43"/>
      <c r="C34" s="43"/>
      <c r="D34" s="43"/>
      <c r="E34" s="43"/>
      <c r="F34" s="43"/>
      <c r="G34" s="43"/>
    </row>
    <row r="35" spans="1:7">
      <c r="A35" s="391" t="s">
        <v>119</v>
      </c>
      <c r="B35" s="392"/>
      <c r="C35" s="4"/>
      <c r="D35" s="4"/>
      <c r="E35" s="4"/>
      <c r="F35" s="393">
        <v>43943</v>
      </c>
      <c r="G35" s="392"/>
    </row>
    <row r="36" spans="1:7">
      <c r="A36" s="9" t="s">
        <v>7</v>
      </c>
      <c r="B36" s="87" t="s">
        <v>3</v>
      </c>
      <c r="C36" s="46" t="s">
        <v>9</v>
      </c>
      <c r="D36" s="88" t="s">
        <v>10</v>
      </c>
      <c r="E36" s="46" t="s">
        <v>11</v>
      </c>
      <c r="F36" s="46" t="s">
        <v>12</v>
      </c>
      <c r="G36" s="16" t="s">
        <v>13</v>
      </c>
    </row>
    <row r="37" spans="1:7" ht="12.75">
      <c r="A37" s="401">
        <v>1</v>
      </c>
      <c r="B37" s="401"/>
      <c r="C37" s="402" t="s">
        <v>15</v>
      </c>
      <c r="D37" s="410" t="s">
        <v>107</v>
      </c>
      <c r="E37" s="401" t="s">
        <v>152</v>
      </c>
      <c r="F37" s="405" t="str">
        <f>HYPERLINK("https://www.youtube.com/watch?v=hIGcm8gGB3g","Работа по учебнику с.56-57, в рабочей тетради с. 38-39")</f>
        <v>Работа по учебнику с.56-57, в рабочей тетради с. 38-39</v>
      </c>
      <c r="G37" s="406"/>
    </row>
    <row r="38" spans="1:7" ht="12.75">
      <c r="A38" s="399"/>
      <c r="B38" s="399"/>
      <c r="C38" s="428"/>
      <c r="D38" s="411"/>
      <c r="E38" s="399"/>
      <c r="F38" s="399"/>
      <c r="G38" s="395"/>
    </row>
    <row r="39" spans="1:7" ht="12.75">
      <c r="A39" s="401">
        <v>2</v>
      </c>
      <c r="B39" s="400" t="s">
        <v>153</v>
      </c>
      <c r="C39" s="427" t="s">
        <v>28</v>
      </c>
      <c r="D39" s="412" t="s">
        <v>29</v>
      </c>
      <c r="E39" s="398" t="s">
        <v>154</v>
      </c>
      <c r="F39" s="404" t="s">
        <v>155</v>
      </c>
      <c r="G39" s="401"/>
    </row>
    <row r="40" spans="1:7" ht="51" customHeight="1">
      <c r="A40" s="399"/>
      <c r="B40" s="395"/>
      <c r="C40" s="428"/>
      <c r="D40" s="399"/>
      <c r="E40" s="399"/>
      <c r="F40" s="392"/>
      <c r="G40" s="399"/>
    </row>
    <row r="41" spans="1:7" ht="12.75">
      <c r="A41" s="401">
        <v>3</v>
      </c>
      <c r="B41" s="401"/>
      <c r="C41" s="430" t="s">
        <v>48</v>
      </c>
      <c r="D41" s="404" t="s">
        <v>146</v>
      </c>
      <c r="E41" s="432" t="s">
        <v>161</v>
      </c>
      <c r="F41" s="412" t="s">
        <v>164</v>
      </c>
      <c r="G41" s="433"/>
    </row>
    <row r="42" spans="1:7" ht="12.75">
      <c r="A42" s="399"/>
      <c r="B42" s="399"/>
      <c r="C42" s="431"/>
      <c r="D42" s="428"/>
      <c r="E42" s="411"/>
      <c r="F42" s="399"/>
      <c r="G42" s="395"/>
    </row>
    <row r="43" spans="1:7" ht="13.5">
      <c r="A43" s="415" t="s">
        <v>49</v>
      </c>
      <c r="B43" s="387"/>
      <c r="C43" s="387"/>
      <c r="D43" s="387"/>
      <c r="E43" s="387"/>
      <c r="F43" s="387"/>
      <c r="G43" s="388"/>
    </row>
    <row r="44" spans="1:7" ht="15">
      <c r="A44" s="401">
        <v>4</v>
      </c>
      <c r="B44" s="400" t="s">
        <v>69</v>
      </c>
      <c r="C44" s="416" t="s">
        <v>28</v>
      </c>
      <c r="D44" s="398" t="s">
        <v>40</v>
      </c>
      <c r="E44" s="410" t="s">
        <v>165</v>
      </c>
      <c r="F44" s="100" t="s">
        <v>75</v>
      </c>
      <c r="G44" s="406"/>
    </row>
    <row r="45" spans="1:7" ht="45">
      <c r="A45" s="399"/>
      <c r="B45" s="395"/>
      <c r="C45" s="395"/>
      <c r="D45" s="399"/>
      <c r="E45" s="411"/>
      <c r="F45" s="104" t="str">
        <f>HYPERLINK("https://infourok.ru/prezentaciya-po-fizicheskoy-kulture-na-temu-beg-klass-2500774.html","https://infourok.ru/prezentaciya-po-fizicheskoy-kulture-na-temu-beg-klass-2500774.html")</f>
        <v>https://infourok.ru/prezentaciya-po-fizicheskoy-kulture-na-temu-beg-klass-2500774.html</v>
      </c>
      <c r="G45" s="395"/>
    </row>
    <row r="46" spans="1:7" ht="12.75">
      <c r="A46" s="401">
        <v>5</v>
      </c>
      <c r="B46" s="401"/>
      <c r="C46" s="402" t="s">
        <v>15</v>
      </c>
      <c r="D46" s="439" t="s">
        <v>172</v>
      </c>
      <c r="E46" s="401" t="s">
        <v>175</v>
      </c>
      <c r="F46" s="441" t="s">
        <v>176</v>
      </c>
      <c r="G46" s="406"/>
    </row>
    <row r="47" spans="1:7" ht="12.75">
      <c r="A47" s="399"/>
      <c r="B47" s="399"/>
      <c r="C47" s="392"/>
      <c r="D47" s="440"/>
      <c r="E47" s="399"/>
      <c r="F47" s="399"/>
      <c r="G47" s="395"/>
    </row>
    <row r="48" spans="1:7" ht="13.5">
      <c r="A48" s="415" t="s">
        <v>60</v>
      </c>
      <c r="B48" s="387"/>
      <c r="C48" s="387"/>
      <c r="D48" s="387"/>
      <c r="E48" s="387"/>
      <c r="F48" s="387"/>
      <c r="G48" s="388"/>
    </row>
    <row r="49" spans="1:7" ht="15">
      <c r="A49" s="41"/>
      <c r="B49" s="41"/>
      <c r="C49" s="41"/>
      <c r="D49" s="41"/>
      <c r="E49" s="41"/>
      <c r="F49" s="41"/>
      <c r="G49" s="41"/>
    </row>
    <row r="50" spans="1:7" ht="13.5">
      <c r="A50" s="415" t="s">
        <v>65</v>
      </c>
      <c r="B50" s="387"/>
      <c r="C50" s="387"/>
      <c r="D50" s="387"/>
      <c r="E50" s="387"/>
      <c r="F50" s="387"/>
      <c r="G50" s="388"/>
    </row>
    <row r="51" spans="1:7">
      <c r="A51" s="110" t="s">
        <v>7</v>
      </c>
      <c r="B51" s="110" t="s">
        <v>3</v>
      </c>
      <c r="C51" s="110" t="s">
        <v>9</v>
      </c>
      <c r="D51" s="110" t="s">
        <v>10</v>
      </c>
      <c r="E51" s="110" t="s">
        <v>11</v>
      </c>
      <c r="F51" s="110" t="s">
        <v>12</v>
      </c>
      <c r="G51" s="110" t="s">
        <v>13</v>
      </c>
    </row>
    <row r="52" spans="1:7" ht="12.75">
      <c r="A52" s="422">
        <v>1</v>
      </c>
      <c r="B52" s="422"/>
      <c r="C52" s="398" t="s">
        <v>48</v>
      </c>
      <c r="D52" s="416" t="s">
        <v>94</v>
      </c>
      <c r="E52" s="436" t="s">
        <v>192</v>
      </c>
      <c r="F52" s="442" t="s">
        <v>194</v>
      </c>
      <c r="G52" s="422"/>
    </row>
    <row r="53" spans="1:7" ht="12.75">
      <c r="A53" s="399"/>
      <c r="B53" s="399"/>
      <c r="C53" s="399"/>
      <c r="D53" s="395"/>
      <c r="E53" s="395"/>
      <c r="F53" s="395"/>
      <c r="G53" s="399"/>
    </row>
    <row r="54" spans="1:7">
      <c r="A54" s="43"/>
      <c r="B54" s="43"/>
      <c r="C54" s="43"/>
      <c r="D54" s="43"/>
      <c r="E54" s="43"/>
      <c r="F54" s="43"/>
      <c r="G54" s="43"/>
    </row>
    <row r="55" spans="1:7">
      <c r="A55" s="391" t="s">
        <v>173</v>
      </c>
      <c r="B55" s="392"/>
      <c r="C55" s="4"/>
      <c r="D55" s="4"/>
      <c r="E55" s="4"/>
      <c r="F55" s="393">
        <v>43944</v>
      </c>
      <c r="G55" s="392"/>
    </row>
    <row r="56" spans="1:7">
      <c r="A56" s="87" t="s">
        <v>7</v>
      </c>
      <c r="B56" s="46" t="s">
        <v>3</v>
      </c>
      <c r="C56" s="46" t="s">
        <v>9</v>
      </c>
      <c r="D56" s="46" t="s">
        <v>10</v>
      </c>
      <c r="E56" s="46" t="s">
        <v>11</v>
      </c>
      <c r="F56" s="46" t="s">
        <v>12</v>
      </c>
      <c r="G56" s="16" t="s">
        <v>13</v>
      </c>
    </row>
    <row r="57" spans="1:7" ht="60">
      <c r="A57" s="401">
        <v>1</v>
      </c>
      <c r="B57" s="416" t="s">
        <v>109</v>
      </c>
      <c r="C57" s="427" t="s">
        <v>28</v>
      </c>
      <c r="D57" s="398" t="s">
        <v>16</v>
      </c>
      <c r="E57" s="436" t="s">
        <v>202</v>
      </c>
      <c r="F57" s="75" t="s">
        <v>204</v>
      </c>
      <c r="G57" s="406"/>
    </row>
    <row r="58" spans="1:7" ht="15">
      <c r="A58" s="399"/>
      <c r="B58" s="395"/>
      <c r="C58" s="428"/>
      <c r="D58" s="399"/>
      <c r="E58" s="443"/>
      <c r="F58" s="122"/>
      <c r="G58" s="395"/>
    </row>
    <row r="59" spans="1:7" ht="12.75">
      <c r="A59" s="401">
        <v>2</v>
      </c>
      <c r="B59" s="401"/>
      <c r="C59" s="433" t="s">
        <v>48</v>
      </c>
      <c r="D59" s="412" t="s">
        <v>55</v>
      </c>
      <c r="E59" s="398" t="s">
        <v>57</v>
      </c>
      <c r="F59" s="427" t="s">
        <v>212</v>
      </c>
      <c r="G59" s="401"/>
    </row>
    <row r="60" spans="1:7" ht="12.75">
      <c r="A60" s="399"/>
      <c r="B60" s="399"/>
      <c r="C60" s="395"/>
      <c r="D60" s="399"/>
      <c r="E60" s="399"/>
      <c r="F60" s="414"/>
      <c r="G60" s="399"/>
    </row>
    <row r="61" spans="1:7" ht="15">
      <c r="A61" s="401">
        <v>3</v>
      </c>
      <c r="B61" s="400" t="s">
        <v>123</v>
      </c>
      <c r="C61" s="427" t="s">
        <v>28</v>
      </c>
      <c r="D61" s="412" t="s">
        <v>29</v>
      </c>
      <c r="E61" s="435" t="s">
        <v>214</v>
      </c>
      <c r="F61" s="126" t="s">
        <v>31</v>
      </c>
      <c r="G61" s="406"/>
    </row>
    <row r="62" spans="1:7" ht="45">
      <c r="A62" s="399"/>
      <c r="B62" s="395"/>
      <c r="C62" s="392"/>
      <c r="D62" s="399"/>
      <c r="E62" s="392"/>
      <c r="F62" s="128" t="s">
        <v>216</v>
      </c>
      <c r="G62" s="395"/>
    </row>
    <row r="63" spans="1:7" ht="13.5">
      <c r="A63" s="415" t="s">
        <v>49</v>
      </c>
      <c r="B63" s="387"/>
      <c r="C63" s="387"/>
      <c r="D63" s="387"/>
      <c r="E63" s="387"/>
      <c r="F63" s="387"/>
      <c r="G63" s="388"/>
    </row>
    <row r="64" spans="1:7" ht="12.75">
      <c r="A64" s="401">
        <v>4</v>
      </c>
      <c r="B64" s="401"/>
      <c r="C64" s="401" t="s">
        <v>48</v>
      </c>
      <c r="D64" s="416" t="s">
        <v>53</v>
      </c>
      <c r="E64" s="401" t="s">
        <v>219</v>
      </c>
      <c r="F64" s="401" t="s">
        <v>220</v>
      </c>
      <c r="G64" s="406"/>
    </row>
    <row r="65" spans="1:7" ht="12.75">
      <c r="A65" s="399"/>
      <c r="B65" s="399"/>
      <c r="C65" s="399"/>
      <c r="D65" s="395"/>
      <c r="E65" s="399"/>
      <c r="F65" s="399"/>
      <c r="G65" s="395"/>
    </row>
    <row r="66" spans="1:7" ht="15">
      <c r="A66" s="41"/>
      <c r="B66" s="132"/>
      <c r="C66" s="132"/>
      <c r="D66" s="132"/>
      <c r="E66" s="132"/>
      <c r="F66" s="132"/>
      <c r="G66" s="132"/>
    </row>
    <row r="67" spans="1:7">
      <c r="A67" s="391" t="s">
        <v>200</v>
      </c>
      <c r="B67" s="392"/>
      <c r="C67" s="4"/>
      <c r="D67" s="4"/>
      <c r="E67" s="4"/>
      <c r="F67" s="393">
        <v>43945</v>
      </c>
      <c r="G67" s="392"/>
    </row>
    <row r="68" spans="1:7">
      <c r="A68" s="9" t="s">
        <v>7</v>
      </c>
      <c r="B68" s="87" t="s">
        <v>3</v>
      </c>
      <c r="C68" s="46" t="s">
        <v>9</v>
      </c>
      <c r="D68" s="46" t="s">
        <v>10</v>
      </c>
      <c r="E68" s="46" t="s">
        <v>11</v>
      </c>
      <c r="F68" s="46" t="s">
        <v>12</v>
      </c>
      <c r="G68" s="16" t="s">
        <v>13</v>
      </c>
    </row>
    <row r="69" spans="1:7" ht="12.75">
      <c r="A69" s="401">
        <v>1</v>
      </c>
      <c r="B69" s="401"/>
      <c r="C69" s="433" t="s">
        <v>48</v>
      </c>
      <c r="D69" s="401" t="s">
        <v>16</v>
      </c>
      <c r="E69" s="433" t="s">
        <v>225</v>
      </c>
      <c r="F69" s="435" t="s">
        <v>226</v>
      </c>
      <c r="G69" s="401"/>
    </row>
    <row r="70" spans="1:7" ht="12.75">
      <c r="A70" s="399"/>
      <c r="B70" s="399"/>
      <c r="C70" s="395"/>
      <c r="D70" s="399"/>
      <c r="E70" s="434"/>
      <c r="F70" s="428"/>
      <c r="G70" s="399"/>
    </row>
    <row r="71" spans="1:7" ht="15">
      <c r="A71" s="401">
        <v>2</v>
      </c>
      <c r="B71" s="400" t="s">
        <v>153</v>
      </c>
      <c r="C71" s="416" t="s">
        <v>28</v>
      </c>
      <c r="D71" s="400" t="s">
        <v>55</v>
      </c>
      <c r="E71" s="398" t="s">
        <v>228</v>
      </c>
      <c r="F71" s="49" t="s">
        <v>31</v>
      </c>
      <c r="G71" s="401"/>
    </row>
    <row r="72" spans="1:7" ht="45">
      <c r="A72" s="399"/>
      <c r="B72" s="395"/>
      <c r="C72" s="395"/>
      <c r="D72" s="395"/>
      <c r="E72" s="399"/>
      <c r="F72" s="69" t="s">
        <v>229</v>
      </c>
      <c r="G72" s="399"/>
    </row>
    <row r="73" spans="1:7" ht="60">
      <c r="A73" s="401">
        <v>3</v>
      </c>
      <c r="B73" s="400" t="s">
        <v>37</v>
      </c>
      <c r="C73" s="416" t="s">
        <v>28</v>
      </c>
      <c r="D73" s="436" t="s">
        <v>107</v>
      </c>
      <c r="E73" s="436" t="s">
        <v>230</v>
      </c>
      <c r="F73" s="138" t="s">
        <v>231</v>
      </c>
      <c r="G73" s="401"/>
    </row>
    <row r="74" spans="1:7" ht="15">
      <c r="A74" s="399"/>
      <c r="B74" s="395"/>
      <c r="C74" s="434"/>
      <c r="D74" s="395"/>
      <c r="E74" s="434"/>
      <c r="F74" s="49"/>
      <c r="G74" s="399"/>
    </row>
    <row r="75" spans="1:7" ht="13.5">
      <c r="A75" s="415" t="s">
        <v>49</v>
      </c>
      <c r="B75" s="387"/>
      <c r="C75" s="387"/>
      <c r="D75" s="387"/>
      <c r="E75" s="387"/>
      <c r="F75" s="387"/>
      <c r="G75" s="388"/>
    </row>
    <row r="76" spans="1:7" ht="12.75">
      <c r="A76" s="401">
        <v>4</v>
      </c>
      <c r="B76" s="401"/>
      <c r="C76" s="398" t="s">
        <v>39</v>
      </c>
      <c r="D76" s="398" t="s">
        <v>129</v>
      </c>
      <c r="E76" s="437" t="s">
        <v>232</v>
      </c>
      <c r="F76" s="438" t="str">
        <f>HYPERLINK("https://infourok.ru/prezentaciya-po-fizicheskoy-kulture-na-temu-beg-na-distanciyu-m-3992462.html","https://infourok.ru/prezentaciya-po-fizicheskoy-kulture-na-temu-beg-na-distanciyu-m-3992462.html")</f>
        <v>https://infourok.ru/prezentaciya-po-fizicheskoy-kulture-na-temu-beg-na-distanciyu-m-3992462.html</v>
      </c>
      <c r="G76" s="406"/>
    </row>
    <row r="77" spans="1:7" ht="12.75">
      <c r="A77" s="399"/>
      <c r="B77" s="399"/>
      <c r="C77" s="399"/>
      <c r="D77" s="399"/>
      <c r="E77" s="411"/>
      <c r="F77" s="399"/>
      <c r="G77" s="395"/>
    </row>
    <row r="78" spans="1:7" ht="13.5">
      <c r="A78" s="415" t="s">
        <v>60</v>
      </c>
      <c r="B78" s="387"/>
      <c r="C78" s="387"/>
      <c r="D78" s="387"/>
      <c r="E78" s="387"/>
      <c r="F78" s="387"/>
      <c r="G78" s="388"/>
    </row>
    <row r="79" spans="1:7" ht="15">
      <c r="A79" s="41"/>
      <c r="B79" s="41"/>
      <c r="C79" s="41"/>
      <c r="D79" s="41"/>
      <c r="E79" s="41"/>
      <c r="F79" s="41"/>
      <c r="G79" s="41"/>
    </row>
    <row r="80" spans="1:7" ht="13.5">
      <c r="A80" s="421" t="s">
        <v>65</v>
      </c>
      <c r="B80" s="392"/>
      <c r="C80" s="392"/>
      <c r="D80" s="392"/>
      <c r="E80" s="392"/>
      <c r="F80" s="392"/>
      <c r="G80" s="392"/>
    </row>
    <row r="81" spans="1:7">
      <c r="A81" s="59" t="s">
        <v>7</v>
      </c>
      <c r="B81" s="59" t="s">
        <v>3</v>
      </c>
      <c r="C81" s="59" t="s">
        <v>9</v>
      </c>
      <c r="D81" s="59" t="s">
        <v>10</v>
      </c>
      <c r="E81" s="59" t="s">
        <v>11</v>
      </c>
      <c r="F81" s="59" t="s">
        <v>12</v>
      </c>
      <c r="G81" s="59" t="s">
        <v>13</v>
      </c>
    </row>
    <row r="82" spans="1:7" ht="12.75">
      <c r="A82" s="422">
        <v>1</v>
      </c>
      <c r="B82" s="422"/>
      <c r="C82" s="424" t="s">
        <v>48</v>
      </c>
      <c r="D82" s="400" t="s">
        <v>80</v>
      </c>
      <c r="E82" s="427" t="s">
        <v>236</v>
      </c>
      <c r="F82" s="444" t="s">
        <v>237</v>
      </c>
      <c r="G82" s="420"/>
    </row>
    <row r="83" spans="1:7" ht="12.75">
      <c r="A83" s="399"/>
      <c r="B83" s="399"/>
      <c r="C83" s="399"/>
      <c r="D83" s="395"/>
      <c r="E83" s="428"/>
      <c r="F83" s="399"/>
      <c r="G83" s="395"/>
    </row>
    <row r="84" spans="1:7" ht="12.75">
      <c r="A84" s="137"/>
      <c r="B84" s="137"/>
      <c r="C84" s="137"/>
      <c r="D84" s="137"/>
      <c r="E84" s="137"/>
      <c r="F84" s="137"/>
      <c r="G84" s="137"/>
    </row>
  </sheetData>
  <mergeCells count="175">
    <mergeCell ref="C61:C62"/>
    <mergeCell ref="D61:D62"/>
    <mergeCell ref="E61:E62"/>
    <mergeCell ref="G61:G62"/>
    <mergeCell ref="A63:G63"/>
    <mergeCell ref="E82:E83"/>
    <mergeCell ref="F82:F83"/>
    <mergeCell ref="A78:G78"/>
    <mergeCell ref="A80:G80"/>
    <mergeCell ref="A82:A83"/>
    <mergeCell ref="B82:B83"/>
    <mergeCell ref="C82:C83"/>
    <mergeCell ref="D82:D83"/>
    <mergeCell ref="G82:G83"/>
    <mergeCell ref="A46:A47"/>
    <mergeCell ref="B46:B47"/>
    <mergeCell ref="C46:C47"/>
    <mergeCell ref="D46:D47"/>
    <mergeCell ref="E46:E47"/>
    <mergeCell ref="F46:F47"/>
    <mergeCell ref="G46:G47"/>
    <mergeCell ref="F52:F53"/>
    <mergeCell ref="G52:G53"/>
    <mergeCell ref="A48:G48"/>
    <mergeCell ref="A50:G50"/>
    <mergeCell ref="A52:A53"/>
    <mergeCell ref="B52:B53"/>
    <mergeCell ref="C52:C53"/>
    <mergeCell ref="D52:D53"/>
    <mergeCell ref="E52:E53"/>
    <mergeCell ref="A55:B55"/>
    <mergeCell ref="B73:B74"/>
    <mergeCell ref="C73:C74"/>
    <mergeCell ref="D73:D74"/>
    <mergeCell ref="E73:E74"/>
    <mergeCell ref="G73:G74"/>
    <mergeCell ref="A75:G75"/>
    <mergeCell ref="A73:A74"/>
    <mergeCell ref="A76:A77"/>
    <mergeCell ref="B76:B77"/>
    <mergeCell ref="C76:C77"/>
    <mergeCell ref="D76:D77"/>
    <mergeCell ref="E76:E77"/>
    <mergeCell ref="F76:F77"/>
    <mergeCell ref="G76:G77"/>
    <mergeCell ref="A69:A70"/>
    <mergeCell ref="B69:B70"/>
    <mergeCell ref="C69:C70"/>
    <mergeCell ref="D69:D70"/>
    <mergeCell ref="E69:E70"/>
    <mergeCell ref="F69:F70"/>
    <mergeCell ref="G69:G70"/>
    <mergeCell ref="B71:B72"/>
    <mergeCell ref="C71:C72"/>
    <mergeCell ref="D71:D72"/>
    <mergeCell ref="E71:E72"/>
    <mergeCell ref="G71:G72"/>
    <mergeCell ref="A71:A72"/>
    <mergeCell ref="A64:A65"/>
    <mergeCell ref="C64:C65"/>
    <mergeCell ref="D64:D65"/>
    <mergeCell ref="E64:E65"/>
    <mergeCell ref="F64:F65"/>
    <mergeCell ref="G64:G65"/>
    <mergeCell ref="F67:G67"/>
    <mergeCell ref="B64:B65"/>
    <mergeCell ref="A67:B67"/>
    <mergeCell ref="A43:G43"/>
    <mergeCell ref="A41:A42"/>
    <mergeCell ref="A44:A45"/>
    <mergeCell ref="B44:B45"/>
    <mergeCell ref="C44:C45"/>
    <mergeCell ref="D44:D45"/>
    <mergeCell ref="E44:E45"/>
    <mergeCell ref="G44:G45"/>
    <mergeCell ref="A61:A62"/>
    <mergeCell ref="F55:G55"/>
    <mergeCell ref="B57:B58"/>
    <mergeCell ref="C57:C58"/>
    <mergeCell ref="D57:D58"/>
    <mergeCell ref="E57:E58"/>
    <mergeCell ref="G57:G58"/>
    <mergeCell ref="A57:A58"/>
    <mergeCell ref="B59:B60"/>
    <mergeCell ref="C59:C60"/>
    <mergeCell ref="D59:D60"/>
    <mergeCell ref="E59:E60"/>
    <mergeCell ref="F59:F60"/>
    <mergeCell ref="G59:G60"/>
    <mergeCell ref="A59:A60"/>
    <mergeCell ref="B61:B62"/>
    <mergeCell ref="A39:A40"/>
    <mergeCell ref="B39:B40"/>
    <mergeCell ref="C39:C40"/>
    <mergeCell ref="D39:D40"/>
    <mergeCell ref="E39:E40"/>
    <mergeCell ref="F39:F40"/>
    <mergeCell ref="G39:G40"/>
    <mergeCell ref="B41:B42"/>
    <mergeCell ref="C41:C42"/>
    <mergeCell ref="D41:D42"/>
    <mergeCell ref="E41:E42"/>
    <mergeCell ref="F41:F42"/>
    <mergeCell ref="G41:G42"/>
    <mergeCell ref="D37:D38"/>
    <mergeCell ref="E37:E38"/>
    <mergeCell ref="F37:F38"/>
    <mergeCell ref="G37:G38"/>
    <mergeCell ref="G31:G32"/>
    <mergeCell ref="A33:G33"/>
    <mergeCell ref="A35:B35"/>
    <mergeCell ref="F35:G35"/>
    <mergeCell ref="A37:A38"/>
    <mergeCell ref="B37:B38"/>
    <mergeCell ref="C37:C38"/>
    <mergeCell ref="A26:A27"/>
    <mergeCell ref="B26:B27"/>
    <mergeCell ref="C26:C27"/>
    <mergeCell ref="D26:D27"/>
    <mergeCell ref="E26:E27"/>
    <mergeCell ref="G26:G27"/>
    <mergeCell ref="A28:G28"/>
    <mergeCell ref="A29:G29"/>
    <mergeCell ref="A31:A32"/>
    <mergeCell ref="B31:B32"/>
    <mergeCell ref="C31:C32"/>
    <mergeCell ref="D31:D32"/>
    <mergeCell ref="E31:E32"/>
    <mergeCell ref="A12:G12"/>
    <mergeCell ref="F17:F18"/>
    <mergeCell ref="G17:G18"/>
    <mergeCell ref="A13:G13"/>
    <mergeCell ref="A15:G15"/>
    <mergeCell ref="A17:A18"/>
    <mergeCell ref="B17:B18"/>
    <mergeCell ref="C17:C18"/>
    <mergeCell ref="D17:D18"/>
    <mergeCell ref="E17:E18"/>
    <mergeCell ref="A7:A8"/>
    <mergeCell ref="B7:B8"/>
    <mergeCell ref="C7:C8"/>
    <mergeCell ref="D7:D8"/>
    <mergeCell ref="E7:E8"/>
    <mergeCell ref="G7:G8"/>
    <mergeCell ref="A9:G9"/>
    <mergeCell ref="A10:A11"/>
    <mergeCell ref="B10:B11"/>
    <mergeCell ref="C10:C11"/>
    <mergeCell ref="D10:D11"/>
    <mergeCell ref="E10:E11"/>
    <mergeCell ref="G10:G11"/>
    <mergeCell ref="E5:E6"/>
    <mergeCell ref="G5:G6"/>
    <mergeCell ref="A1:G1"/>
    <mergeCell ref="A2:B2"/>
    <mergeCell ref="F2:G2"/>
    <mergeCell ref="A5:A6"/>
    <mergeCell ref="B5:B6"/>
    <mergeCell ref="C5:C6"/>
    <mergeCell ref="D5:D6"/>
    <mergeCell ref="A20:B20"/>
    <mergeCell ref="F20:G20"/>
    <mergeCell ref="B22:B23"/>
    <mergeCell ref="C22:C23"/>
    <mergeCell ref="D22:D23"/>
    <mergeCell ref="E22:E23"/>
    <mergeCell ref="G22:G23"/>
    <mergeCell ref="A22:A23"/>
    <mergeCell ref="B24:B25"/>
    <mergeCell ref="C24:C25"/>
    <mergeCell ref="D24:D25"/>
    <mergeCell ref="E24:E25"/>
    <mergeCell ref="F24:F25"/>
    <mergeCell ref="G24:G25"/>
    <mergeCell ref="A24:A25"/>
  </mergeCells>
  <hyperlinks>
    <hyperlink ref="F8" r:id="rId1"/>
    <hyperlink ref="F11" r:id="rId2"/>
    <hyperlink ref="F17" r:id="rId3"/>
    <hyperlink ref="F32" r:id="rId4"/>
    <hyperlink ref="F46" r:id="rId5"/>
    <hyperlink ref="F52" r:id="rId6"/>
    <hyperlink ref="F82" r:id="rId7"/>
  </hyperlinks>
  <pageMargins left="0.7" right="0.7" top="0.75" bottom="0.75" header="0.3" footer="0.3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85"/>
  <sheetViews>
    <sheetView workbookViewId="0"/>
  </sheetViews>
  <sheetFormatPr defaultColWidth="14.42578125" defaultRowHeight="15.75" customHeight="1"/>
  <cols>
    <col min="4" max="4" width="18.140625" customWidth="1"/>
    <col min="5" max="5" width="19.85546875" customWidth="1"/>
    <col min="6" max="6" width="29" customWidth="1"/>
    <col min="7" max="7" width="30.140625" customWidth="1"/>
  </cols>
  <sheetData>
    <row r="1" spans="1:7">
      <c r="A1" s="391" t="s">
        <v>1</v>
      </c>
      <c r="B1" s="392"/>
      <c r="C1" s="4"/>
      <c r="D1" s="4"/>
      <c r="E1" s="4"/>
      <c r="F1" s="393">
        <v>43941</v>
      </c>
      <c r="G1" s="392"/>
    </row>
    <row r="2" spans="1:7" ht="31.5">
      <c r="A2" s="9" t="s">
        <v>7</v>
      </c>
      <c r="B2" s="9" t="s">
        <v>3</v>
      </c>
      <c r="C2" s="9" t="s">
        <v>9</v>
      </c>
      <c r="D2" s="9" t="s">
        <v>10</v>
      </c>
      <c r="E2" s="9" t="s">
        <v>11</v>
      </c>
      <c r="F2" s="9" t="s">
        <v>12</v>
      </c>
      <c r="G2" s="9" t="s">
        <v>13</v>
      </c>
    </row>
    <row r="3" spans="1:7" ht="30">
      <c r="A3" s="398">
        <v>1</v>
      </c>
      <c r="B3" s="452" t="s">
        <v>14</v>
      </c>
      <c r="C3" s="398" t="s">
        <v>15</v>
      </c>
      <c r="D3" s="398" t="s">
        <v>16</v>
      </c>
      <c r="E3" s="398" t="s">
        <v>17</v>
      </c>
      <c r="F3" s="11" t="str">
        <f>HYPERLINK("https://resh.edu.ru/subject/lesson/4263/start/187461/","https://resh.edu.ru/subject/lesson/4263/start/187461/")</f>
        <v>https://resh.edu.ru/subject/lesson/4263/start/187461/</v>
      </c>
      <c r="G3" s="398" t="s">
        <v>18</v>
      </c>
    </row>
    <row r="4" spans="1:7" ht="15">
      <c r="A4" s="399"/>
      <c r="B4" s="449"/>
      <c r="C4" s="399"/>
      <c r="D4" s="399"/>
      <c r="E4" s="399"/>
      <c r="F4" s="14" t="s">
        <v>20</v>
      </c>
      <c r="G4" s="399"/>
    </row>
    <row r="5" spans="1:7" ht="30">
      <c r="A5" s="398">
        <v>2</v>
      </c>
      <c r="B5" s="452" t="s">
        <v>26</v>
      </c>
      <c r="C5" s="398" t="s">
        <v>28</v>
      </c>
      <c r="D5" s="398" t="s">
        <v>29</v>
      </c>
      <c r="E5" s="398" t="s">
        <v>30</v>
      </c>
      <c r="F5" s="14" t="s">
        <v>31</v>
      </c>
      <c r="G5" s="398" t="s">
        <v>34</v>
      </c>
    </row>
    <row r="6" spans="1:7" ht="30">
      <c r="A6" s="399"/>
      <c r="B6" s="449"/>
      <c r="C6" s="399"/>
      <c r="D6" s="399"/>
      <c r="E6" s="399"/>
      <c r="F6" s="14" t="s">
        <v>36</v>
      </c>
      <c r="G6" s="399"/>
    </row>
    <row r="7" spans="1:7" ht="75">
      <c r="A7" s="17">
        <v>3</v>
      </c>
      <c r="B7" s="19" t="s">
        <v>37</v>
      </c>
      <c r="C7" s="17" t="s">
        <v>39</v>
      </c>
      <c r="D7" s="17" t="s">
        <v>40</v>
      </c>
      <c r="E7" s="17" t="s">
        <v>41</v>
      </c>
      <c r="F7" s="22" t="str">
        <f>HYPERLINK("https://infourok.ru/prezentaciya-po-fizicheskoy-kulture-na-temu-razvitie-vinoslivosti-metodom-krugovih-trenirovok-2532823.html","https://infourok.ru/prezentaciya-po-fizicheskoy-kulture-na-temu-razvitie-vinoslivosti-metodom-krugovih-trenirovok-2532823.html")</f>
        <v>https://infourok.ru/prezentaciya-po-fizicheskoy-kulture-na-temu-razvitie-vinoslivosti-metodom-krugovih-trenirovok-2532823.html</v>
      </c>
      <c r="G7" s="24"/>
    </row>
    <row r="8" spans="1:7" ht="13.5">
      <c r="A8" s="415" t="s">
        <v>49</v>
      </c>
      <c r="B8" s="387"/>
      <c r="C8" s="387"/>
      <c r="D8" s="387"/>
      <c r="E8" s="387"/>
      <c r="F8" s="387"/>
      <c r="G8" s="388"/>
    </row>
    <row r="9" spans="1:7" ht="45">
      <c r="A9" s="17">
        <v>4</v>
      </c>
      <c r="B9" s="27" t="s">
        <v>51</v>
      </c>
      <c r="C9" s="29" t="s">
        <v>48</v>
      </c>
      <c r="D9" s="30" t="s">
        <v>53</v>
      </c>
      <c r="E9" s="34" t="s">
        <v>56</v>
      </c>
      <c r="F9" s="36" t="s">
        <v>58</v>
      </c>
      <c r="G9" s="24"/>
    </row>
    <row r="10" spans="1:7" ht="15">
      <c r="A10" s="418"/>
      <c r="B10" s="387"/>
      <c r="C10" s="387"/>
      <c r="D10" s="387"/>
      <c r="E10" s="387"/>
      <c r="F10" s="387"/>
      <c r="G10" s="388"/>
    </row>
    <row r="11" spans="1:7" ht="13.5">
      <c r="A11" s="415" t="s">
        <v>60</v>
      </c>
      <c r="B11" s="387"/>
      <c r="C11" s="387"/>
      <c r="D11" s="387"/>
      <c r="E11" s="387"/>
      <c r="F11" s="387"/>
      <c r="G11" s="388"/>
    </row>
    <row r="12" spans="1:7" ht="15">
      <c r="A12" s="41"/>
      <c r="B12" s="41"/>
      <c r="C12" s="41"/>
      <c r="D12" s="41"/>
      <c r="E12" s="41"/>
      <c r="F12" s="41"/>
      <c r="G12" s="41"/>
    </row>
    <row r="13" spans="1:7" ht="13.5">
      <c r="A13" s="421" t="s">
        <v>65</v>
      </c>
      <c r="B13" s="392"/>
      <c r="C13" s="392"/>
      <c r="D13" s="392"/>
      <c r="E13" s="392"/>
      <c r="F13" s="392"/>
      <c r="G13" s="392"/>
    </row>
    <row r="14" spans="1:7" ht="31.5">
      <c r="A14" s="46" t="s">
        <v>7</v>
      </c>
      <c r="B14" s="46" t="s">
        <v>3</v>
      </c>
      <c r="C14" s="46" t="s">
        <v>9</v>
      </c>
      <c r="D14" s="46" t="s">
        <v>10</v>
      </c>
      <c r="E14" s="46" t="s">
        <v>11</v>
      </c>
      <c r="F14" s="46" t="s">
        <v>12</v>
      </c>
      <c r="G14" s="46" t="s">
        <v>13</v>
      </c>
    </row>
    <row r="15" spans="1:7" ht="60">
      <c r="A15" s="17">
        <v>1</v>
      </c>
      <c r="B15" s="17" t="s">
        <v>70</v>
      </c>
      <c r="C15" s="17" t="s">
        <v>48</v>
      </c>
      <c r="D15" s="17" t="s">
        <v>71</v>
      </c>
      <c r="E15" s="17" t="s">
        <v>72</v>
      </c>
      <c r="F15" s="50" t="s">
        <v>73</v>
      </c>
      <c r="G15" s="17" t="s">
        <v>77</v>
      </c>
    </row>
    <row r="16" spans="1:7" ht="45">
      <c r="A16" s="52">
        <v>2</v>
      </c>
      <c r="B16" s="54" t="s">
        <v>79</v>
      </c>
      <c r="C16" s="17" t="s">
        <v>15</v>
      </c>
      <c r="D16" s="56" t="s">
        <v>80</v>
      </c>
      <c r="E16" s="17" t="s">
        <v>82</v>
      </c>
      <c r="F16" s="50" t="s">
        <v>83</v>
      </c>
      <c r="G16" s="52"/>
    </row>
    <row r="17" spans="1:7">
      <c r="A17" s="43"/>
      <c r="B17" s="43"/>
      <c r="C17" s="43"/>
      <c r="D17" s="43"/>
      <c r="E17" s="43"/>
      <c r="F17" s="43"/>
      <c r="G17" s="43"/>
    </row>
    <row r="18" spans="1:7">
      <c r="A18" s="391" t="s">
        <v>85</v>
      </c>
      <c r="B18" s="392"/>
      <c r="C18" s="4"/>
      <c r="D18" s="4"/>
      <c r="E18" s="4"/>
      <c r="F18" s="393">
        <v>43942</v>
      </c>
      <c r="G18" s="392"/>
    </row>
    <row r="19" spans="1:7" ht="31.5">
      <c r="A19" s="9" t="s">
        <v>7</v>
      </c>
      <c r="B19" s="9" t="s">
        <v>3</v>
      </c>
      <c r="C19" s="9" t="s">
        <v>9</v>
      </c>
      <c r="D19" s="9" t="s">
        <v>10</v>
      </c>
      <c r="E19" s="9" t="s">
        <v>11</v>
      </c>
      <c r="F19" s="9" t="s">
        <v>12</v>
      </c>
      <c r="G19" s="9" t="s">
        <v>13</v>
      </c>
    </row>
    <row r="20" spans="1:7" ht="30">
      <c r="A20" s="398">
        <v>1</v>
      </c>
      <c r="B20" s="454" t="s">
        <v>14</v>
      </c>
      <c r="C20" s="398" t="s">
        <v>28</v>
      </c>
      <c r="D20" s="398" t="s">
        <v>16</v>
      </c>
      <c r="E20" s="398" t="s">
        <v>87</v>
      </c>
      <c r="F20" s="17" t="s">
        <v>31</v>
      </c>
      <c r="G20" s="398" t="s">
        <v>88</v>
      </c>
    </row>
    <row r="21" spans="1:7" ht="45">
      <c r="A21" s="399"/>
      <c r="B21" s="399"/>
      <c r="C21" s="399"/>
      <c r="D21" s="399"/>
      <c r="E21" s="399"/>
      <c r="F21" s="17" t="s">
        <v>89</v>
      </c>
      <c r="G21" s="399"/>
    </row>
    <row r="22" spans="1:7" ht="30">
      <c r="A22" s="398">
        <v>2</v>
      </c>
      <c r="B22" s="455" t="s">
        <v>26</v>
      </c>
      <c r="C22" s="398" t="s">
        <v>15</v>
      </c>
      <c r="D22" s="398" t="s">
        <v>29</v>
      </c>
      <c r="E22" s="453" t="s">
        <v>30</v>
      </c>
      <c r="F22" s="11" t="str">
        <f>HYPERLINK("https://resh.edu.ru/subject/lesson/3727/start/66060/","https://resh.edu.ru/subject/lesson/3727/start/66060/")</f>
        <v>https://resh.edu.ru/subject/lesson/3727/start/66060/</v>
      </c>
      <c r="G22" s="398" t="s">
        <v>91</v>
      </c>
    </row>
    <row r="23" spans="1:7" ht="15">
      <c r="A23" s="399"/>
      <c r="B23" s="449"/>
      <c r="C23" s="399"/>
      <c r="D23" s="399"/>
      <c r="E23" s="395"/>
      <c r="F23" s="14" t="s">
        <v>92</v>
      </c>
      <c r="G23" s="399"/>
    </row>
    <row r="24" spans="1:7" ht="75">
      <c r="A24" s="17">
        <v>3</v>
      </c>
      <c r="B24" s="19" t="s">
        <v>37</v>
      </c>
      <c r="C24" s="17" t="s">
        <v>93</v>
      </c>
      <c r="D24" s="17" t="s">
        <v>55</v>
      </c>
      <c r="E24" s="17" t="s">
        <v>95</v>
      </c>
      <c r="F24" s="17" t="s">
        <v>96</v>
      </c>
      <c r="G24" s="17" t="s">
        <v>97</v>
      </c>
    </row>
    <row r="25" spans="1:7" ht="12.75">
      <c r="A25" s="451" t="s">
        <v>49</v>
      </c>
      <c r="B25" s="387"/>
      <c r="C25" s="387"/>
      <c r="D25" s="387"/>
      <c r="E25" s="387"/>
      <c r="F25" s="387"/>
      <c r="G25" s="388"/>
    </row>
    <row r="26" spans="1:7" ht="60">
      <c r="A26" s="17">
        <v>4</v>
      </c>
      <c r="B26" s="19" t="s">
        <v>51</v>
      </c>
      <c r="C26" s="17" t="s">
        <v>39</v>
      </c>
      <c r="D26" s="17" t="s">
        <v>100</v>
      </c>
      <c r="E26" s="17" t="s">
        <v>101</v>
      </c>
      <c r="F26" s="11" t="str">
        <f>HYPERLINK("https://youtu.be/1P5XVisrvvc","
упр 4,5 стр47; упр 4-6 стр60
")</f>
        <v xml:space="preserve">
упр 4,5 стр47; упр 4-6 стр60
</v>
      </c>
      <c r="G26" s="17" t="s">
        <v>102</v>
      </c>
    </row>
    <row r="27" spans="1:7" ht="30">
      <c r="A27" s="398">
        <v>5</v>
      </c>
      <c r="B27" s="450" t="s">
        <v>104</v>
      </c>
      <c r="C27" s="398" t="s">
        <v>28</v>
      </c>
      <c r="D27" s="398" t="s">
        <v>107</v>
      </c>
      <c r="E27" s="398" t="s">
        <v>108</v>
      </c>
      <c r="F27" s="14" t="s">
        <v>31</v>
      </c>
      <c r="G27" s="398" t="s">
        <v>110</v>
      </c>
    </row>
    <row r="28" spans="1:7" ht="60">
      <c r="A28" s="399"/>
      <c r="B28" s="399"/>
      <c r="C28" s="399"/>
      <c r="D28" s="399"/>
      <c r="E28" s="399"/>
      <c r="F28" s="14" t="s">
        <v>111</v>
      </c>
      <c r="G28" s="399"/>
    </row>
    <row r="29" spans="1:7" ht="13.5">
      <c r="A29" s="415" t="s">
        <v>60</v>
      </c>
      <c r="B29" s="387"/>
      <c r="C29" s="387"/>
      <c r="D29" s="387"/>
      <c r="E29" s="387"/>
      <c r="F29" s="387"/>
      <c r="G29" s="388"/>
    </row>
    <row r="30" spans="1:7" ht="15">
      <c r="A30" s="41"/>
      <c r="B30" s="41"/>
      <c r="C30" s="41"/>
      <c r="D30" s="41"/>
      <c r="E30" s="41"/>
      <c r="F30" s="41"/>
      <c r="G30" s="41"/>
    </row>
    <row r="31" spans="1:7" ht="13.5">
      <c r="A31" s="421" t="s">
        <v>65</v>
      </c>
      <c r="B31" s="392"/>
      <c r="C31" s="392"/>
      <c r="D31" s="392"/>
      <c r="E31" s="392"/>
      <c r="F31" s="392"/>
      <c r="G31" s="392"/>
    </row>
    <row r="32" spans="1:7" ht="31.5">
      <c r="A32" s="46" t="s">
        <v>7</v>
      </c>
      <c r="B32" s="46" t="s">
        <v>3</v>
      </c>
      <c r="C32" s="46" t="s">
        <v>9</v>
      </c>
      <c r="D32" s="46" t="s">
        <v>10</v>
      </c>
      <c r="E32" s="46" t="s">
        <v>11</v>
      </c>
      <c r="F32" s="46" t="s">
        <v>12</v>
      </c>
      <c r="G32" s="46" t="s">
        <v>13</v>
      </c>
    </row>
    <row r="33" spans="1:7" ht="30">
      <c r="A33" s="13">
        <v>1</v>
      </c>
      <c r="B33" s="65">
        <v>0.54166666666666663</v>
      </c>
      <c r="C33" s="13" t="s">
        <v>15</v>
      </c>
      <c r="D33" s="13" t="s">
        <v>116</v>
      </c>
      <c r="E33" s="13" t="s">
        <v>117</v>
      </c>
      <c r="F33" s="68" t="str">
        <f>HYPERLINK("https://youtu.be/gNeujSdbIuo","https://youtu.be/gNeujSdbIuo")</f>
        <v>https://youtu.be/gNeujSdbIuo</v>
      </c>
      <c r="G33" s="13" t="s">
        <v>77</v>
      </c>
    </row>
    <row r="34" spans="1:7">
      <c r="A34" s="70"/>
      <c r="B34" s="70"/>
      <c r="C34" s="70"/>
      <c r="D34" s="70"/>
      <c r="E34" s="70"/>
      <c r="F34" s="70"/>
      <c r="G34" s="70"/>
    </row>
    <row r="35" spans="1:7">
      <c r="A35" s="391" t="s">
        <v>119</v>
      </c>
      <c r="B35" s="392"/>
      <c r="C35" s="4"/>
      <c r="D35" s="4"/>
      <c r="E35" s="4"/>
      <c r="F35" s="393">
        <v>43943</v>
      </c>
      <c r="G35" s="392"/>
    </row>
    <row r="36" spans="1:7" ht="31.5">
      <c r="A36" s="9" t="s">
        <v>7</v>
      </c>
      <c r="B36" s="9" t="s">
        <v>3</v>
      </c>
      <c r="C36" s="9" t="s">
        <v>9</v>
      </c>
      <c r="D36" s="9" t="s">
        <v>10</v>
      </c>
      <c r="E36" s="9" t="s">
        <v>11</v>
      </c>
      <c r="F36" s="9" t="s">
        <v>12</v>
      </c>
      <c r="G36" s="9" t="s">
        <v>13</v>
      </c>
    </row>
    <row r="37" spans="1:7" ht="30">
      <c r="A37" s="398">
        <v>1</v>
      </c>
      <c r="B37" s="445" t="s">
        <v>14</v>
      </c>
      <c r="C37" s="398" t="s">
        <v>28</v>
      </c>
      <c r="D37" s="398" t="s">
        <v>55</v>
      </c>
      <c r="E37" s="437" t="s">
        <v>120</v>
      </c>
      <c r="F37" s="73" t="s">
        <v>31</v>
      </c>
      <c r="G37" s="447" t="s">
        <v>124</v>
      </c>
    </row>
    <row r="38" spans="1:7" ht="60">
      <c r="A38" s="399"/>
      <c r="B38" s="446"/>
      <c r="C38" s="399"/>
      <c r="D38" s="399"/>
      <c r="E38" s="411"/>
      <c r="F38" s="76" t="s">
        <v>128</v>
      </c>
      <c r="G38" s="395"/>
    </row>
    <row r="39" spans="1:7" ht="60">
      <c r="A39" s="13">
        <v>2</v>
      </c>
      <c r="B39" s="38" t="s">
        <v>26</v>
      </c>
      <c r="C39" s="13" t="s">
        <v>39</v>
      </c>
      <c r="D39" s="13" t="s">
        <v>129</v>
      </c>
      <c r="E39" s="20" t="s">
        <v>130</v>
      </c>
      <c r="F39" s="68" t="str">
        <f>HYPERLINK("https://infourok.ru/prezentaciya-po-fizicheskoy-kulture-prizhki-v-dlinu-s-mesta-1793690.html","https://infourok.ru/prezentaciya-po-fizicheskoy-kulture-prizhki-v-dlinu-s-mesta-1793690.html")</f>
        <v>https://infourok.ru/prezentaciya-po-fizicheskoy-kulture-prizhki-v-dlinu-s-mesta-1793690.html</v>
      </c>
      <c r="G39" s="28"/>
    </row>
    <row r="40" spans="1:7" ht="30">
      <c r="A40" s="401">
        <v>3</v>
      </c>
      <c r="B40" s="448" t="s">
        <v>37</v>
      </c>
      <c r="C40" s="401" t="s">
        <v>15</v>
      </c>
      <c r="D40" s="401" t="s">
        <v>29</v>
      </c>
      <c r="E40" s="410" t="s">
        <v>134</v>
      </c>
      <c r="F40" s="81" t="str">
        <f>HYPERLINK("https://resh.edu.ru/subject/lesson/6211/start/214024/","https://resh.edu.ru/subject/lesson/6211/start/214024/")</f>
        <v>https://resh.edu.ru/subject/lesson/6211/start/214024/</v>
      </c>
      <c r="G40" s="406" t="s">
        <v>140</v>
      </c>
    </row>
    <row r="41" spans="1:7" ht="15">
      <c r="A41" s="399"/>
      <c r="B41" s="449"/>
      <c r="C41" s="399"/>
      <c r="D41" s="399"/>
      <c r="E41" s="411"/>
      <c r="F41" s="84" t="s">
        <v>142</v>
      </c>
      <c r="G41" s="395"/>
    </row>
    <row r="42" spans="1:7" ht="13.5">
      <c r="A42" s="415" t="s">
        <v>49</v>
      </c>
      <c r="B42" s="387"/>
      <c r="C42" s="387"/>
      <c r="D42" s="387"/>
      <c r="E42" s="387"/>
      <c r="F42" s="387"/>
      <c r="G42" s="388"/>
    </row>
    <row r="43" spans="1:7" ht="45">
      <c r="A43" s="17">
        <v>4</v>
      </c>
      <c r="B43" s="17" t="s">
        <v>51</v>
      </c>
      <c r="C43" s="17" t="s">
        <v>48</v>
      </c>
      <c r="D43" s="17" t="s">
        <v>146</v>
      </c>
      <c r="E43" s="17" t="s">
        <v>147</v>
      </c>
      <c r="F43" s="54" t="s">
        <v>148</v>
      </c>
      <c r="G43" s="24"/>
    </row>
    <row r="44" spans="1:7" ht="30">
      <c r="A44" s="398">
        <v>5</v>
      </c>
      <c r="B44" s="450" t="s">
        <v>104</v>
      </c>
      <c r="C44" s="398" t="s">
        <v>15</v>
      </c>
      <c r="D44" s="398" t="s">
        <v>16</v>
      </c>
      <c r="E44" s="398" t="s">
        <v>149</v>
      </c>
      <c r="F44" s="11" t="str">
        <f>HYPERLINK("https://resh.edu.ru/subject/lesson/5062/start/222982/","https://resh.edu.ru/subject/lesson/5062/start/222982/")</f>
        <v>https://resh.edu.ru/subject/lesson/5062/start/222982/</v>
      </c>
      <c r="G44" s="398" t="s">
        <v>150</v>
      </c>
    </row>
    <row r="45" spans="1:7" ht="45">
      <c r="A45" s="399"/>
      <c r="B45" s="399"/>
      <c r="C45" s="399"/>
      <c r="D45" s="399"/>
      <c r="E45" s="399"/>
      <c r="F45" s="14" t="s">
        <v>151</v>
      </c>
      <c r="G45" s="399"/>
    </row>
    <row r="46" spans="1:7" ht="13.5">
      <c r="A46" s="415" t="s">
        <v>60</v>
      </c>
      <c r="B46" s="387"/>
      <c r="C46" s="387"/>
      <c r="D46" s="387"/>
      <c r="E46" s="387"/>
      <c r="F46" s="387"/>
      <c r="G46" s="388"/>
    </row>
    <row r="47" spans="1:7" ht="15">
      <c r="A47" s="41"/>
      <c r="B47" s="41"/>
      <c r="C47" s="41"/>
      <c r="D47" s="41"/>
      <c r="E47" s="41"/>
      <c r="F47" s="41"/>
      <c r="G47" s="41"/>
    </row>
    <row r="48" spans="1:7" ht="13.5">
      <c r="A48" s="421" t="s">
        <v>65</v>
      </c>
      <c r="B48" s="392"/>
      <c r="C48" s="392"/>
      <c r="D48" s="392"/>
      <c r="E48" s="392"/>
      <c r="F48" s="392"/>
      <c r="G48" s="392"/>
    </row>
    <row r="49" spans="1:7" ht="31.5">
      <c r="A49" s="46" t="s">
        <v>7</v>
      </c>
      <c r="B49" s="46" t="s">
        <v>3</v>
      </c>
      <c r="C49" s="46" t="s">
        <v>9</v>
      </c>
      <c r="D49" s="46" t="s">
        <v>10</v>
      </c>
      <c r="E49" s="88" t="s">
        <v>11</v>
      </c>
      <c r="F49" s="89" t="s">
        <v>12</v>
      </c>
      <c r="G49" s="90" t="s">
        <v>13</v>
      </c>
    </row>
    <row r="50" spans="1:7" ht="54">
      <c r="A50" s="13">
        <v>1</v>
      </c>
      <c r="B50" s="92" t="s">
        <v>103</v>
      </c>
      <c r="C50" s="13" t="s">
        <v>15</v>
      </c>
      <c r="D50" s="13" t="s">
        <v>157</v>
      </c>
      <c r="E50" s="94" t="s">
        <v>158</v>
      </c>
      <c r="F50" s="97" t="s">
        <v>160</v>
      </c>
      <c r="G50" s="98"/>
    </row>
    <row r="51" spans="1:7" ht="45">
      <c r="A51" s="17">
        <v>2</v>
      </c>
      <c r="B51" s="99" t="s">
        <v>162</v>
      </c>
      <c r="C51" s="17" t="s">
        <v>15</v>
      </c>
      <c r="D51" s="17" t="s">
        <v>116</v>
      </c>
      <c r="E51" s="102" t="s">
        <v>166</v>
      </c>
      <c r="F51" s="103"/>
      <c r="G51" s="105" t="s">
        <v>77</v>
      </c>
    </row>
    <row r="52" spans="1:7">
      <c r="A52" s="70"/>
      <c r="B52" s="70"/>
      <c r="C52" s="70"/>
      <c r="D52" s="70"/>
      <c r="E52" s="70"/>
      <c r="F52" s="70"/>
      <c r="G52" s="70"/>
    </row>
    <row r="53" spans="1:7">
      <c r="A53" s="391" t="s">
        <v>173</v>
      </c>
      <c r="B53" s="392"/>
      <c r="C53" s="4"/>
      <c r="D53" s="4"/>
      <c r="E53" s="4"/>
      <c r="F53" s="393">
        <v>43944</v>
      </c>
      <c r="G53" s="392"/>
    </row>
    <row r="54" spans="1:7" ht="31.5">
      <c r="A54" s="87" t="s">
        <v>7</v>
      </c>
      <c r="B54" s="46" t="s">
        <v>3</v>
      </c>
      <c r="C54" s="46" t="s">
        <v>9</v>
      </c>
      <c r="D54" s="46" t="s">
        <v>10</v>
      </c>
      <c r="E54" s="46" t="s">
        <v>11</v>
      </c>
      <c r="F54" s="46" t="s">
        <v>12</v>
      </c>
      <c r="G54" s="46" t="s">
        <v>13</v>
      </c>
    </row>
    <row r="55" spans="1:7" ht="66.75" customHeight="1">
      <c r="A55" s="398">
        <v>1</v>
      </c>
      <c r="B55" s="398" t="s">
        <v>14</v>
      </c>
      <c r="C55" s="398" t="s">
        <v>15</v>
      </c>
      <c r="D55" s="398" t="s">
        <v>55</v>
      </c>
      <c r="E55" s="398" t="s">
        <v>177</v>
      </c>
      <c r="F55" s="11" t="str">
        <f>HYPERLINK("https://resh.edu.ru/subject/lesson/4279/start/181105/","https://resh.edu.ru/subject/lesson/4279/start/181105/")</f>
        <v>https://resh.edu.ru/subject/lesson/4279/start/181105/</v>
      </c>
      <c r="G55" s="398" t="s">
        <v>179</v>
      </c>
    </row>
    <row r="56" spans="1:7" ht="15">
      <c r="A56" s="399"/>
      <c r="B56" s="399"/>
      <c r="C56" s="399"/>
      <c r="D56" s="399"/>
      <c r="E56" s="399"/>
      <c r="F56" s="17" t="s">
        <v>180</v>
      </c>
      <c r="G56" s="399"/>
    </row>
    <row r="57" spans="1:7" ht="75">
      <c r="A57" s="17">
        <v>2</v>
      </c>
      <c r="B57" s="17" t="s">
        <v>26</v>
      </c>
      <c r="C57" s="17" t="s">
        <v>93</v>
      </c>
      <c r="D57" s="17" t="s">
        <v>29</v>
      </c>
      <c r="E57" s="17" t="s">
        <v>181</v>
      </c>
      <c r="F57" s="17" t="s">
        <v>182</v>
      </c>
      <c r="G57" s="17" t="s">
        <v>183</v>
      </c>
    </row>
    <row r="58" spans="1:7" ht="75">
      <c r="A58" s="17">
        <v>3</v>
      </c>
      <c r="B58" s="17" t="s">
        <v>37</v>
      </c>
      <c r="C58" s="17" t="s">
        <v>93</v>
      </c>
      <c r="D58" s="17" t="s">
        <v>16</v>
      </c>
      <c r="E58" s="17" t="s">
        <v>184</v>
      </c>
      <c r="F58" s="17" t="s">
        <v>185</v>
      </c>
      <c r="G58" s="17" t="s">
        <v>186</v>
      </c>
    </row>
    <row r="59" spans="1:7" ht="12.75">
      <c r="A59" s="451" t="s">
        <v>49</v>
      </c>
      <c r="B59" s="387"/>
      <c r="C59" s="387"/>
      <c r="D59" s="387"/>
      <c r="E59" s="387"/>
      <c r="F59" s="387"/>
      <c r="G59" s="388"/>
    </row>
    <row r="60" spans="1:7" ht="45">
      <c r="A60" s="17">
        <v>4</v>
      </c>
      <c r="B60" s="19" t="s">
        <v>51</v>
      </c>
      <c r="C60" s="17" t="s">
        <v>189</v>
      </c>
      <c r="D60" s="17" t="s">
        <v>132</v>
      </c>
      <c r="E60" s="17" t="s">
        <v>190</v>
      </c>
      <c r="F60" s="11" t="str">
        <f>HYPERLINK("https://vk.com/doc251677980_547055687?hash=ced804eda3078248b7&amp;dl=9f8b4290250ff78a82","В контакте весь класс.При отсутствии связи")</f>
        <v>В контакте весь класс.При отсутствии связи</v>
      </c>
      <c r="G60" s="54" t="s">
        <v>191</v>
      </c>
    </row>
    <row r="61" spans="1:7" ht="15">
      <c r="A61" s="418"/>
      <c r="B61" s="387"/>
      <c r="C61" s="387"/>
      <c r="D61" s="387"/>
      <c r="E61" s="387"/>
      <c r="F61" s="387"/>
      <c r="G61" s="388"/>
    </row>
    <row r="62" spans="1:7" ht="13.5">
      <c r="A62" s="415" t="s">
        <v>60</v>
      </c>
      <c r="B62" s="387"/>
      <c r="C62" s="387"/>
      <c r="D62" s="387"/>
      <c r="E62" s="387"/>
      <c r="F62" s="387"/>
      <c r="G62" s="388"/>
    </row>
    <row r="63" spans="1:7" ht="15">
      <c r="A63" s="41"/>
      <c r="B63" s="41"/>
      <c r="C63" s="41"/>
      <c r="D63" s="41"/>
      <c r="E63" s="41"/>
      <c r="F63" s="41"/>
      <c r="G63" s="41"/>
    </row>
    <row r="64" spans="1:7" ht="13.5">
      <c r="A64" s="421" t="s">
        <v>65</v>
      </c>
      <c r="B64" s="392"/>
      <c r="C64" s="392"/>
      <c r="D64" s="392"/>
      <c r="E64" s="392"/>
      <c r="F64" s="392"/>
      <c r="G64" s="392"/>
    </row>
    <row r="65" spans="1:7" ht="31.5">
      <c r="A65" s="46" t="s">
        <v>7</v>
      </c>
      <c r="B65" s="46" t="s">
        <v>3</v>
      </c>
      <c r="C65" s="46" t="s">
        <v>9</v>
      </c>
      <c r="D65" s="46" t="s">
        <v>10</v>
      </c>
      <c r="E65" s="46" t="s">
        <v>11</v>
      </c>
      <c r="F65" s="46" t="s">
        <v>12</v>
      </c>
      <c r="G65" s="46" t="s">
        <v>13</v>
      </c>
    </row>
    <row r="66" spans="1:7" ht="45">
      <c r="A66" s="13">
        <v>1</v>
      </c>
      <c r="B66" s="23"/>
      <c r="C66" s="13" t="s">
        <v>193</v>
      </c>
      <c r="D66" s="13" t="s">
        <v>156</v>
      </c>
      <c r="E66" s="13" t="s">
        <v>114</v>
      </c>
      <c r="F66" s="68" t="str">
        <f>HYPERLINK("https://vk.com/video237566417_456239034","https://vk.com/video237566417_456239034")</f>
        <v>https://vk.com/video237566417_456239034</v>
      </c>
      <c r="G66" s="23"/>
    </row>
    <row r="67" spans="1:7" ht="36">
      <c r="A67" s="114">
        <v>2</v>
      </c>
      <c r="B67" s="38" t="s">
        <v>162</v>
      </c>
      <c r="C67" s="13" t="s">
        <v>39</v>
      </c>
      <c r="D67" s="13" t="s">
        <v>197</v>
      </c>
      <c r="E67" s="13" t="s">
        <v>198</v>
      </c>
      <c r="F67" s="116" t="s">
        <v>199</v>
      </c>
      <c r="G67" s="114"/>
    </row>
    <row r="68" spans="1:7" ht="18">
      <c r="A68" s="43"/>
      <c r="B68" s="43"/>
      <c r="C68" s="43"/>
      <c r="D68" s="43"/>
      <c r="E68" s="43"/>
      <c r="F68" s="118"/>
      <c r="G68" s="43"/>
    </row>
    <row r="69" spans="1:7">
      <c r="A69" s="391" t="s">
        <v>200</v>
      </c>
      <c r="B69" s="392"/>
      <c r="C69" s="4"/>
      <c r="D69" s="4"/>
      <c r="E69" s="4"/>
      <c r="F69" s="393">
        <v>43945</v>
      </c>
      <c r="G69" s="392"/>
    </row>
    <row r="70" spans="1:7" ht="31.5">
      <c r="A70" s="87" t="s">
        <v>7</v>
      </c>
      <c r="B70" s="46" t="s">
        <v>3</v>
      </c>
      <c r="C70" s="46" t="s">
        <v>9</v>
      </c>
      <c r="D70" s="46" t="s">
        <v>10</v>
      </c>
      <c r="E70" s="46" t="s">
        <v>11</v>
      </c>
      <c r="F70" s="46" t="s">
        <v>12</v>
      </c>
      <c r="G70" s="46" t="s">
        <v>13</v>
      </c>
    </row>
    <row r="71" spans="1:7" ht="60.75" customHeight="1">
      <c r="A71" s="398">
        <v>1</v>
      </c>
      <c r="B71" s="398" t="s">
        <v>14</v>
      </c>
      <c r="C71" s="398" t="s">
        <v>93</v>
      </c>
      <c r="D71" s="398" t="s">
        <v>107</v>
      </c>
      <c r="E71" s="398" t="s">
        <v>201</v>
      </c>
      <c r="F71" s="398" t="s">
        <v>203</v>
      </c>
      <c r="G71" s="398" t="s">
        <v>205</v>
      </c>
    </row>
    <row r="72" spans="1:7" ht="12.75">
      <c r="A72" s="399"/>
      <c r="B72" s="399"/>
      <c r="C72" s="399"/>
      <c r="D72" s="399"/>
      <c r="E72" s="399"/>
      <c r="F72" s="399"/>
      <c r="G72" s="399"/>
    </row>
    <row r="73" spans="1:7" ht="30">
      <c r="A73" s="398">
        <v>2</v>
      </c>
      <c r="B73" s="398" t="s">
        <v>26</v>
      </c>
      <c r="C73" s="398" t="s">
        <v>15</v>
      </c>
      <c r="D73" s="398" t="s">
        <v>55</v>
      </c>
      <c r="E73" s="398" t="s">
        <v>206</v>
      </c>
      <c r="F73" s="11" t="s">
        <v>207</v>
      </c>
      <c r="G73" s="398" t="s">
        <v>209</v>
      </c>
    </row>
    <row r="74" spans="1:7" ht="15">
      <c r="A74" s="399"/>
      <c r="B74" s="399"/>
      <c r="C74" s="399"/>
      <c r="D74" s="399"/>
      <c r="E74" s="399"/>
      <c r="F74" s="14" t="s">
        <v>210</v>
      </c>
      <c r="G74" s="399"/>
    </row>
    <row r="75" spans="1:7" ht="45">
      <c r="A75" s="17">
        <v>3</v>
      </c>
      <c r="B75" s="123" t="s">
        <v>37</v>
      </c>
      <c r="C75" s="17" t="s">
        <v>28</v>
      </c>
      <c r="D75" s="17" t="s">
        <v>129</v>
      </c>
      <c r="E75" s="17" t="s">
        <v>130</v>
      </c>
      <c r="F75" s="11" t="s">
        <v>145</v>
      </c>
      <c r="G75" s="24"/>
    </row>
    <row r="76" spans="1:7" ht="13.5">
      <c r="A76" s="415" t="s">
        <v>49</v>
      </c>
      <c r="B76" s="387"/>
      <c r="C76" s="387"/>
      <c r="D76" s="387"/>
      <c r="E76" s="387"/>
      <c r="F76" s="387"/>
      <c r="G76" s="388"/>
    </row>
    <row r="77" spans="1:7" ht="45">
      <c r="A77" s="17">
        <v>4</v>
      </c>
      <c r="B77" s="127" t="s">
        <v>51</v>
      </c>
      <c r="C77" s="25" t="s">
        <v>48</v>
      </c>
      <c r="D77" s="27" t="s">
        <v>172</v>
      </c>
      <c r="E77" s="25" t="s">
        <v>217</v>
      </c>
      <c r="F77" s="129" t="s">
        <v>218</v>
      </c>
      <c r="G77" s="24"/>
    </row>
    <row r="78" spans="1:7" ht="15">
      <c r="A78" s="418"/>
      <c r="B78" s="387"/>
      <c r="C78" s="387"/>
      <c r="D78" s="387"/>
      <c r="E78" s="387"/>
      <c r="F78" s="387"/>
      <c r="G78" s="388"/>
    </row>
    <row r="79" spans="1:7" ht="13.5">
      <c r="A79" s="415" t="s">
        <v>60</v>
      </c>
      <c r="B79" s="387"/>
      <c r="C79" s="387"/>
      <c r="D79" s="387"/>
      <c r="E79" s="387"/>
      <c r="F79" s="387"/>
      <c r="G79" s="388"/>
    </row>
    <row r="80" spans="1:7" ht="15">
      <c r="A80" s="41"/>
      <c r="B80" s="41"/>
      <c r="C80" s="41"/>
      <c r="D80" s="41"/>
      <c r="E80" s="41"/>
      <c r="F80" s="41"/>
      <c r="G80" s="41"/>
    </row>
    <row r="81" spans="1:7" ht="13.5">
      <c r="A81" s="421" t="s">
        <v>65</v>
      </c>
      <c r="B81" s="392"/>
      <c r="C81" s="392"/>
      <c r="D81" s="392"/>
      <c r="E81" s="392"/>
      <c r="F81" s="392"/>
      <c r="G81" s="392"/>
    </row>
    <row r="82" spans="1:7" ht="31.5">
      <c r="A82" s="46" t="s">
        <v>7</v>
      </c>
      <c r="B82" s="46" t="s">
        <v>3</v>
      </c>
      <c r="C82" s="46" t="s">
        <v>9</v>
      </c>
      <c r="D82" s="46" t="s">
        <v>10</v>
      </c>
      <c r="E82" s="46" t="s">
        <v>11</v>
      </c>
      <c r="F82" s="46" t="s">
        <v>12</v>
      </c>
      <c r="G82" s="46" t="s">
        <v>13</v>
      </c>
    </row>
    <row r="83" spans="1:7" ht="45">
      <c r="A83" s="13">
        <v>1</v>
      </c>
      <c r="B83" s="24"/>
      <c r="C83" s="17" t="s">
        <v>193</v>
      </c>
      <c r="D83" s="17" t="s">
        <v>156</v>
      </c>
      <c r="E83" s="17" t="s">
        <v>223</v>
      </c>
      <c r="F83" s="22" t="str">
        <f>HYPERLINK("https://vk.com/video-167710738_456239025 ","https://vk.com/video-167710738_456239025 ")</f>
        <v xml:space="preserve">https://vk.com/video-167710738_456239025 </v>
      </c>
      <c r="G83" s="24"/>
    </row>
    <row r="84" spans="1:7" ht="105">
      <c r="A84" s="52">
        <v>2</v>
      </c>
      <c r="B84" s="52"/>
      <c r="C84" s="17" t="s">
        <v>48</v>
      </c>
      <c r="D84" s="56" t="s">
        <v>187</v>
      </c>
      <c r="E84" s="134" t="s">
        <v>227</v>
      </c>
      <c r="F84" s="50" t="s">
        <v>143</v>
      </c>
      <c r="G84" s="52"/>
    </row>
    <row r="85" spans="1:7" ht="12.75">
      <c r="A85" s="137"/>
      <c r="B85" s="137"/>
      <c r="C85" s="137"/>
      <c r="D85" s="137"/>
      <c r="E85" s="137"/>
      <c r="F85" s="137"/>
      <c r="G85" s="137"/>
    </row>
  </sheetData>
  <mergeCells count="95">
    <mergeCell ref="A76:G76"/>
    <mergeCell ref="A78:G78"/>
    <mergeCell ref="A79:G79"/>
    <mergeCell ref="A81:G81"/>
    <mergeCell ref="A71:A72"/>
    <mergeCell ref="A73:A74"/>
    <mergeCell ref="B73:B74"/>
    <mergeCell ref="C73:C74"/>
    <mergeCell ref="D73:D74"/>
    <mergeCell ref="E73:E74"/>
    <mergeCell ref="G73:G74"/>
    <mergeCell ref="A31:G31"/>
    <mergeCell ref="F35:G35"/>
    <mergeCell ref="B20:B21"/>
    <mergeCell ref="C20:C21"/>
    <mergeCell ref="A22:A23"/>
    <mergeCell ref="B22:B23"/>
    <mergeCell ref="C22:C23"/>
    <mergeCell ref="A27:A28"/>
    <mergeCell ref="B27:B28"/>
    <mergeCell ref="C27:C28"/>
    <mergeCell ref="D27:D28"/>
    <mergeCell ref="E27:E28"/>
    <mergeCell ref="G27:G28"/>
    <mergeCell ref="A29:G29"/>
    <mergeCell ref="A25:G25"/>
    <mergeCell ref="A8:G8"/>
    <mergeCell ref="A10:G10"/>
    <mergeCell ref="A11:G11"/>
    <mergeCell ref="A13:G13"/>
    <mergeCell ref="A18:B18"/>
    <mergeCell ref="F18:G18"/>
    <mergeCell ref="A20:A21"/>
    <mergeCell ref="G20:G21"/>
    <mergeCell ref="G5:G6"/>
    <mergeCell ref="D20:D21"/>
    <mergeCell ref="E20:E21"/>
    <mergeCell ref="D22:D23"/>
    <mergeCell ref="E22:E23"/>
    <mergeCell ref="G22:G23"/>
    <mergeCell ref="A5:A6"/>
    <mergeCell ref="B5:B6"/>
    <mergeCell ref="C5:C6"/>
    <mergeCell ref="D5:D6"/>
    <mergeCell ref="E5:E6"/>
    <mergeCell ref="A1:B1"/>
    <mergeCell ref="F1:G1"/>
    <mergeCell ref="B3:B4"/>
    <mergeCell ref="C3:C4"/>
    <mergeCell ref="D3:D4"/>
    <mergeCell ref="E3:E4"/>
    <mergeCell ref="G3:G4"/>
    <mergeCell ref="A3:A4"/>
    <mergeCell ref="F69:G69"/>
    <mergeCell ref="A69:B69"/>
    <mergeCell ref="B71:B72"/>
    <mergeCell ref="C71:C72"/>
    <mergeCell ref="D71:D72"/>
    <mergeCell ref="E71:E72"/>
    <mergeCell ref="F71:F72"/>
    <mergeCell ref="G71:G72"/>
    <mergeCell ref="G55:G56"/>
    <mergeCell ref="A59:G59"/>
    <mergeCell ref="A61:G61"/>
    <mergeCell ref="A62:G62"/>
    <mergeCell ref="A64:G64"/>
    <mergeCell ref="A42:G42"/>
    <mergeCell ref="B44:B45"/>
    <mergeCell ref="A53:B53"/>
    <mergeCell ref="A55:A56"/>
    <mergeCell ref="B55:B56"/>
    <mergeCell ref="C55:C56"/>
    <mergeCell ref="D55:D56"/>
    <mergeCell ref="E55:E56"/>
    <mergeCell ref="A44:A45"/>
    <mergeCell ref="C44:C45"/>
    <mergeCell ref="D44:D45"/>
    <mergeCell ref="E44:E45"/>
    <mergeCell ref="G44:G45"/>
    <mergeCell ref="A46:G46"/>
    <mergeCell ref="A48:G48"/>
    <mergeCell ref="F53:G53"/>
    <mergeCell ref="E37:E38"/>
    <mergeCell ref="G37:G38"/>
    <mergeCell ref="A40:A41"/>
    <mergeCell ref="B40:B41"/>
    <mergeCell ref="C40:C41"/>
    <mergeCell ref="D40:D41"/>
    <mergeCell ref="E40:E41"/>
    <mergeCell ref="G40:G41"/>
    <mergeCell ref="A35:B35"/>
    <mergeCell ref="A37:A38"/>
    <mergeCell ref="B37:B38"/>
    <mergeCell ref="C37:C38"/>
    <mergeCell ref="D37:D38"/>
  </mergeCells>
  <hyperlinks>
    <hyperlink ref="F15" r:id="rId1"/>
    <hyperlink ref="F16" r:id="rId2"/>
    <hyperlink ref="F50" r:id="rId3"/>
    <hyperlink ref="F67" r:id="rId4"/>
    <hyperlink ref="F73" r:id="rId5"/>
    <hyperlink ref="F75" r:id="rId6"/>
    <hyperlink ref="F77" r:id="rId7"/>
    <hyperlink ref="F84" r:id="rId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72"/>
  <sheetViews>
    <sheetView workbookViewId="0"/>
  </sheetViews>
  <sheetFormatPr defaultColWidth="14.42578125" defaultRowHeight="15.75" customHeight="1"/>
  <cols>
    <col min="2" max="2" width="15.28515625" customWidth="1"/>
    <col min="3" max="3" width="23.5703125" customWidth="1"/>
    <col min="4" max="4" width="17.7109375" customWidth="1"/>
    <col min="5" max="5" width="25" customWidth="1"/>
    <col min="6" max="6" width="35.140625" customWidth="1"/>
    <col min="7" max="7" width="34.28515625" customWidth="1"/>
  </cols>
  <sheetData>
    <row r="1" spans="1:7">
      <c r="A1" s="456" t="s">
        <v>1</v>
      </c>
      <c r="B1" s="457"/>
      <c r="C1" s="31"/>
      <c r="D1" s="31"/>
      <c r="E1" s="31"/>
      <c r="F1" s="458">
        <v>43941</v>
      </c>
      <c r="G1" s="457"/>
    </row>
    <row r="2" spans="1:7" ht="31.5">
      <c r="A2" s="33" t="s">
        <v>7</v>
      </c>
      <c r="B2" s="33" t="s">
        <v>3</v>
      </c>
      <c r="C2" s="33" t="s">
        <v>9</v>
      </c>
      <c r="D2" s="33" t="s">
        <v>10</v>
      </c>
      <c r="E2" s="33" t="s">
        <v>11</v>
      </c>
      <c r="F2" s="33" t="s">
        <v>12</v>
      </c>
      <c r="G2" s="33" t="s">
        <v>13</v>
      </c>
    </row>
    <row r="3" spans="1:7" ht="45">
      <c r="A3" s="35">
        <v>1</v>
      </c>
      <c r="B3" s="38" t="s">
        <v>14</v>
      </c>
      <c r="C3" s="38" t="s">
        <v>48</v>
      </c>
      <c r="D3" s="38" t="s">
        <v>61</v>
      </c>
      <c r="E3" s="39" t="s">
        <v>62</v>
      </c>
      <c r="F3" s="42" t="str">
        <f>HYPERLINK("https://drive.google.com/file/d/0B2YH4n-p-TLDMzNlQXZVYk5KcEU/view","Прочитать в учебнике стр.114-118, нарисовать весенний пейзаж  ССылка на учебник:")</f>
        <v>Прочитать в учебнике стр.114-118, нарисовать весенний пейзаж  ССылка на учебник:</v>
      </c>
      <c r="G3" s="44"/>
    </row>
    <row r="4" spans="1:7" ht="57" customHeight="1">
      <c r="A4" s="35">
        <v>2</v>
      </c>
      <c r="B4" s="38" t="s">
        <v>26</v>
      </c>
      <c r="C4" s="38" t="s">
        <v>67</v>
      </c>
      <c r="D4" s="38" t="s">
        <v>29</v>
      </c>
      <c r="E4" s="48" t="s">
        <v>68</v>
      </c>
      <c r="F4" s="42" t="str">
        <f>HYPERLINK("https://youtu.be/rM8i_MomeKw","Вконтакте (весь класс)  При отсутствии связи ЭОР  ссылке посмотрите видео:  Учебник стр.73 прочитать новую тему. Выполните задание на стр.74 под красной чертой. На стр.73 выполните № 3,4,2.)"")")</f>
        <v>Вконтакте (весь класс)  При отсутствии связи ЭОР  ссылке посмотрите видео:  Учебник стр.73 прочитать новую тему. Выполните задание на стр.74 под красной чертой. На стр.73 выполните № 3,4,2.)")</v>
      </c>
      <c r="G4" s="51" t="s">
        <v>76</v>
      </c>
    </row>
    <row r="5" spans="1:7" ht="60">
      <c r="A5" s="35">
        <v>3</v>
      </c>
      <c r="B5" s="38" t="s">
        <v>37</v>
      </c>
      <c r="C5" s="38" t="s">
        <v>67</v>
      </c>
      <c r="D5" s="38" t="s">
        <v>55</v>
      </c>
      <c r="E5" s="53" t="s">
        <v>78</v>
      </c>
      <c r="F5" s="42" t="str">
        <f>HYPERLINK("https://youtu.be/4nM3FQG-QzM","В контакте (весь класс). Если нет связи. Учебник стр.90.Пример проекта можно посмотреть по ссылке:")</f>
        <v>В контакте (весь класс). Если нет связи. Учебник стр.90.Пример проекта можно посмотреть по ссылке:</v>
      </c>
      <c r="G5" s="55"/>
    </row>
    <row r="6" spans="1:7" ht="12.75">
      <c r="A6" s="459" t="s">
        <v>49</v>
      </c>
      <c r="B6" s="392"/>
      <c r="C6" s="392"/>
      <c r="D6" s="392"/>
      <c r="E6" s="392"/>
      <c r="F6" s="392"/>
      <c r="G6" s="460"/>
    </row>
    <row r="7" spans="1:7" ht="72">
      <c r="A7" s="35">
        <v>4</v>
      </c>
      <c r="B7" s="38" t="s">
        <v>51</v>
      </c>
      <c r="C7" s="38" t="s">
        <v>84</v>
      </c>
      <c r="D7" s="58" t="s">
        <v>16</v>
      </c>
      <c r="E7" s="53" t="s">
        <v>86</v>
      </c>
      <c r="F7" s="61" t="str">
        <f>HYPERLINK("https://youtu.be/OnjSwNT-WtQ","Прочитать рассказ вслух на стр.144- 153, ответить на вопросы. Посмотреть урок по ссылке вконтакте:")</f>
        <v>Прочитать рассказ вслух на стр.144- 153, ответить на вопросы. Посмотреть урок по ссылке вконтакте:</v>
      </c>
      <c r="G7" s="42" t="str">
        <f>HYPERLINK("https://vk.com/doc581420984_546096786?hash=506bbfc2314f490eab&amp;dl=bed3e00e4558785036","Тест по ссылке:")</f>
        <v>Тест по ссылке:</v>
      </c>
    </row>
    <row r="8" spans="1:7" ht="15">
      <c r="A8" s="461"/>
      <c r="B8" s="462"/>
      <c r="C8" s="462"/>
      <c r="D8" s="462"/>
      <c r="E8" s="462"/>
      <c r="F8" s="462"/>
      <c r="G8" s="463"/>
    </row>
    <row r="9" spans="1:7" ht="12.75">
      <c r="A9" s="464" t="s">
        <v>60</v>
      </c>
      <c r="B9" s="465"/>
      <c r="C9" s="465"/>
      <c r="D9" s="465"/>
      <c r="E9" s="465"/>
      <c r="F9" s="465"/>
      <c r="G9" s="466"/>
    </row>
    <row r="10" spans="1:7" ht="15">
      <c r="A10" s="62"/>
      <c r="B10" s="62"/>
      <c r="C10" s="62"/>
      <c r="D10" s="62"/>
      <c r="E10" s="62"/>
      <c r="F10" s="62"/>
      <c r="G10" s="62"/>
    </row>
    <row r="11" spans="1:7" ht="12.75">
      <c r="A11" s="467" t="s">
        <v>65</v>
      </c>
      <c r="B11" s="387"/>
      <c r="C11" s="387"/>
      <c r="D11" s="387"/>
      <c r="E11" s="387"/>
      <c r="F11" s="387"/>
      <c r="G11" s="388"/>
    </row>
    <row r="12" spans="1:7" ht="31.5">
      <c r="A12" s="33" t="s">
        <v>7</v>
      </c>
      <c r="B12" s="33" t="s">
        <v>3</v>
      </c>
      <c r="C12" s="33" t="s">
        <v>9</v>
      </c>
      <c r="D12" s="33" t="s">
        <v>10</v>
      </c>
      <c r="E12" s="33" t="s">
        <v>11</v>
      </c>
      <c r="F12" s="33" t="s">
        <v>12</v>
      </c>
      <c r="G12" s="33" t="s">
        <v>13</v>
      </c>
    </row>
    <row r="13" spans="1:7" ht="60">
      <c r="A13" s="35">
        <v>1</v>
      </c>
      <c r="B13" s="38" t="s">
        <v>103</v>
      </c>
      <c r="C13" s="38" t="s">
        <v>84</v>
      </c>
      <c r="D13" s="48" t="s">
        <v>105</v>
      </c>
      <c r="E13" s="63" t="s">
        <v>106</v>
      </c>
      <c r="F13" s="42" t="str">
        <f>HYPERLINK("https://vk.com/doc581420984_546538039?hash=d3b9ddeb5b2eed7b05&amp;dl=f03262a840e9c59153","Викторина ""Великая Отечественная война. Презентация по ссылке:")</f>
        <v>Викторина "Великая Отечественная война. Презентация по ссылке:</v>
      </c>
      <c r="G13" s="44"/>
    </row>
    <row r="14" spans="1:7" ht="30">
      <c r="A14" s="64">
        <v>2</v>
      </c>
      <c r="B14" s="38" t="s">
        <v>112</v>
      </c>
      <c r="C14" s="38" t="s">
        <v>48</v>
      </c>
      <c r="D14" s="38" t="s">
        <v>113</v>
      </c>
      <c r="E14" s="38" t="s">
        <v>114</v>
      </c>
      <c r="F14" s="66" t="str">
        <f>HYPERLINK("https://vk.com/video-167710738_456239066","https://vk.com/video-167710738_456239066")</f>
        <v>https://vk.com/video-167710738_456239066</v>
      </c>
      <c r="G14" s="64"/>
    </row>
    <row r="15" spans="1:7">
      <c r="A15" s="67"/>
      <c r="B15" s="67"/>
      <c r="C15" s="67"/>
      <c r="D15" s="67"/>
      <c r="E15" s="67"/>
      <c r="F15" s="67"/>
      <c r="G15" s="67"/>
    </row>
    <row r="16" spans="1:7" ht="15">
      <c r="A16" s="468" t="s">
        <v>85</v>
      </c>
      <c r="B16" s="457"/>
      <c r="C16" s="71"/>
      <c r="D16" s="71"/>
      <c r="E16" s="71"/>
      <c r="F16" s="469">
        <v>43942</v>
      </c>
      <c r="G16" s="457"/>
    </row>
    <row r="17" spans="1:7" ht="31.5">
      <c r="A17" s="33" t="s">
        <v>7</v>
      </c>
      <c r="B17" s="33" t="s">
        <v>3</v>
      </c>
      <c r="C17" s="33" t="s">
        <v>9</v>
      </c>
      <c r="D17" s="33" t="s">
        <v>10</v>
      </c>
      <c r="E17" s="33" t="s">
        <v>11</v>
      </c>
      <c r="F17" s="33" t="s">
        <v>12</v>
      </c>
      <c r="G17" s="33" t="s">
        <v>13</v>
      </c>
    </row>
    <row r="18" spans="1:7" ht="45">
      <c r="A18" s="35">
        <v>1</v>
      </c>
      <c r="B18" s="38" t="s">
        <v>14</v>
      </c>
      <c r="C18" s="38" t="s">
        <v>48</v>
      </c>
      <c r="D18" s="38" t="s">
        <v>16</v>
      </c>
      <c r="E18" s="53" t="s">
        <v>121</v>
      </c>
      <c r="F18" s="72" t="s">
        <v>122</v>
      </c>
      <c r="G18" s="74" t="str">
        <f>HYPERLINK("https://vk.com/doc581420984_546452698?hash=8e19d5f7a05dd15f2e&amp;dl=99bba50ab02fd7509c","тест по ссылке:")</f>
        <v>тест по ссылке:</v>
      </c>
    </row>
    <row r="19" spans="1:7" ht="60">
      <c r="A19" s="35">
        <v>2</v>
      </c>
      <c r="B19" s="38" t="s">
        <v>26</v>
      </c>
      <c r="C19" s="38" t="s">
        <v>67</v>
      </c>
      <c r="D19" s="38" t="s">
        <v>29</v>
      </c>
      <c r="E19" s="53" t="s">
        <v>127</v>
      </c>
      <c r="F19" s="42" t="str">
        <f>HYPERLINK("https://vk.com/doc581420984_546506099","В контакте (весь класс) ")</f>
        <v xml:space="preserve">В контакте (весь класс) </v>
      </c>
      <c r="G19" s="77"/>
    </row>
    <row r="20" spans="1:7" ht="45">
      <c r="A20" s="35">
        <v>3</v>
      </c>
      <c r="B20" s="38" t="s">
        <v>37</v>
      </c>
      <c r="C20" s="38" t="s">
        <v>131</v>
      </c>
      <c r="D20" s="38" t="s">
        <v>132</v>
      </c>
      <c r="E20" s="72" t="s">
        <v>133</v>
      </c>
      <c r="F20" s="79" t="str">
        <f>HYPERLINK("https://youtu.be/ynoPaQvGMhg Просмотр и закрепление общего вопроса","https://youtu.be/ynoPaQvGMhg Просмотр и закрепление общего вопроса")</f>
        <v>https://youtu.be/ynoPaQvGMhg Просмотр и закрепление общего вопроса</v>
      </c>
      <c r="G20" s="38" t="s">
        <v>135</v>
      </c>
    </row>
    <row r="21" spans="1:7" ht="12.75">
      <c r="A21" s="459" t="s">
        <v>49</v>
      </c>
      <c r="B21" s="392"/>
      <c r="C21" s="392"/>
      <c r="D21" s="392"/>
      <c r="E21" s="392"/>
      <c r="F21" s="392"/>
      <c r="G21" s="460"/>
    </row>
    <row r="22" spans="1:7" ht="45">
      <c r="A22" s="35">
        <v>4</v>
      </c>
      <c r="B22" s="38" t="s">
        <v>51</v>
      </c>
      <c r="C22" s="38" t="s">
        <v>67</v>
      </c>
      <c r="D22" s="83" t="s">
        <v>139</v>
      </c>
      <c r="E22" s="83" t="s">
        <v>144</v>
      </c>
      <c r="F22" s="86" t="s">
        <v>145</v>
      </c>
      <c r="G22" s="44"/>
    </row>
    <row r="23" spans="1:7" ht="15">
      <c r="A23" s="35">
        <v>5</v>
      </c>
      <c r="B23" s="35"/>
      <c r="C23" s="35"/>
      <c r="D23" s="35"/>
      <c r="E23" s="35"/>
      <c r="F23" s="35"/>
      <c r="G23" s="35"/>
    </row>
    <row r="24" spans="1:7" ht="12.75">
      <c r="A24" s="470" t="s">
        <v>60</v>
      </c>
      <c r="B24" s="414"/>
      <c r="C24" s="414"/>
      <c r="D24" s="414"/>
      <c r="E24" s="414"/>
      <c r="F24" s="414"/>
      <c r="G24" s="431"/>
    </row>
    <row r="25" spans="1:7" ht="15">
      <c r="A25" s="62"/>
      <c r="B25" s="62"/>
      <c r="C25" s="62"/>
      <c r="D25" s="62"/>
      <c r="E25" s="62"/>
      <c r="F25" s="62"/>
      <c r="G25" s="62"/>
    </row>
    <row r="26" spans="1:7" ht="12.75">
      <c r="A26" s="471" t="s">
        <v>65</v>
      </c>
      <c r="B26" s="472"/>
      <c r="C26" s="472"/>
      <c r="D26" s="472"/>
      <c r="E26" s="472"/>
      <c r="F26" s="472"/>
      <c r="G26" s="457"/>
    </row>
    <row r="27" spans="1:7" ht="31.5">
      <c r="A27" s="33" t="s">
        <v>7</v>
      </c>
      <c r="B27" s="91" t="s">
        <v>3</v>
      </c>
      <c r="C27" s="91" t="s">
        <v>9</v>
      </c>
      <c r="D27" s="91" t="s">
        <v>10</v>
      </c>
      <c r="E27" s="91" t="s">
        <v>11</v>
      </c>
      <c r="F27" s="91" t="s">
        <v>12</v>
      </c>
      <c r="G27" s="91" t="s">
        <v>13</v>
      </c>
    </row>
    <row r="28" spans="1:7" ht="30">
      <c r="A28" s="38">
        <v>1</v>
      </c>
      <c r="B28" s="38" t="s">
        <v>103</v>
      </c>
      <c r="C28" s="83" t="s">
        <v>48</v>
      </c>
      <c r="D28" s="93" t="s">
        <v>156</v>
      </c>
      <c r="E28" s="83" t="s">
        <v>159</v>
      </c>
      <c r="F28" s="95" t="str">
        <f>HYPERLINK("https://vk.com/video-37112441_456241823","https://vk.com/video-37112441_456241823")</f>
        <v>https://vk.com/video-37112441_456241823</v>
      </c>
      <c r="G28" s="44"/>
    </row>
    <row r="29" spans="1:7" ht="30">
      <c r="A29" s="38">
        <v>2</v>
      </c>
      <c r="B29" s="38" t="s">
        <v>162</v>
      </c>
      <c r="C29" s="38" t="s">
        <v>48</v>
      </c>
      <c r="D29" s="39" t="s">
        <v>157</v>
      </c>
      <c r="E29" s="96" t="s">
        <v>163</v>
      </c>
      <c r="F29" s="79" t="str">
        <f>HYPERLINK("https://youtu.be/OR2u5vGR7bg","https://youtu.be/OR2u5vGR7bg")</f>
        <v>https://youtu.be/OR2u5vGR7bg</v>
      </c>
      <c r="G29" s="44"/>
    </row>
    <row r="30" spans="1:7" ht="15">
      <c r="A30" s="62"/>
      <c r="B30" s="62"/>
      <c r="C30" s="62"/>
      <c r="D30" s="62"/>
      <c r="E30" s="62"/>
      <c r="F30" s="62"/>
      <c r="G30" s="62"/>
    </row>
    <row r="31" spans="1:7" ht="15">
      <c r="A31" s="468" t="s">
        <v>119</v>
      </c>
      <c r="B31" s="457"/>
      <c r="C31" s="71"/>
      <c r="D31" s="71"/>
      <c r="E31" s="71"/>
      <c r="F31" s="469">
        <v>43943</v>
      </c>
      <c r="G31" s="457"/>
    </row>
    <row r="32" spans="1:7" ht="31.5">
      <c r="A32" s="33" t="s">
        <v>7</v>
      </c>
      <c r="B32" s="33" t="s">
        <v>3</v>
      </c>
      <c r="C32" s="33" t="s">
        <v>9</v>
      </c>
      <c r="D32" s="33" t="s">
        <v>10</v>
      </c>
      <c r="E32" s="33" t="s">
        <v>11</v>
      </c>
      <c r="F32" s="33" t="s">
        <v>12</v>
      </c>
      <c r="G32" s="33" t="s">
        <v>13</v>
      </c>
    </row>
    <row r="33" spans="1:7" ht="45">
      <c r="A33" s="35">
        <v>1</v>
      </c>
      <c r="B33" s="38" t="s">
        <v>14</v>
      </c>
      <c r="C33" s="38" t="s">
        <v>48</v>
      </c>
      <c r="D33" s="38" t="s">
        <v>107</v>
      </c>
      <c r="E33" s="53" t="s">
        <v>167</v>
      </c>
      <c r="F33" s="72" t="s">
        <v>168</v>
      </c>
      <c r="G33" s="101"/>
    </row>
    <row r="34" spans="1:7" ht="45">
      <c r="A34" s="35">
        <v>2</v>
      </c>
      <c r="B34" s="38" t="s">
        <v>26</v>
      </c>
      <c r="C34" s="38" t="s">
        <v>67</v>
      </c>
      <c r="D34" s="38" t="s">
        <v>29</v>
      </c>
      <c r="E34" s="53" t="s">
        <v>169</v>
      </c>
      <c r="F34" s="74" t="str">
        <f>HYPERLINK("https://vk.com/club193807331","В контакте (весь класс) Учебник стр.76 №1,2,4. В Яндекс.Учебник выполнить задания 16,17.")</f>
        <v>В контакте (весь класс) Учебник стр.76 №1,2,4. В Яндекс.Учебник выполнить задания 16,17.</v>
      </c>
      <c r="G34" s="77" t="s">
        <v>170</v>
      </c>
    </row>
    <row r="35" spans="1:7" ht="45">
      <c r="A35" s="35">
        <v>3</v>
      </c>
      <c r="B35" s="38" t="s">
        <v>37</v>
      </c>
      <c r="C35" s="38" t="s">
        <v>131</v>
      </c>
      <c r="D35" s="38" t="s">
        <v>55</v>
      </c>
      <c r="E35" s="53" t="s">
        <v>171</v>
      </c>
      <c r="F35" s="106" t="str">
        <f>HYPERLINK("https://vk.com/doc581420984_546509542?hash=908f2868d63f45d665&amp;dl=953316e08c2a98e57e","Контрольная работа по ссылке:")</f>
        <v>Контрольная работа по ссылке:</v>
      </c>
      <c r="G35" s="77"/>
    </row>
    <row r="36" spans="1:7" ht="12.75">
      <c r="A36" s="459" t="s">
        <v>49</v>
      </c>
      <c r="B36" s="392"/>
      <c r="C36" s="392"/>
      <c r="D36" s="392"/>
      <c r="E36" s="392"/>
      <c r="F36" s="392"/>
      <c r="G36" s="460"/>
    </row>
    <row r="37" spans="1:7" ht="75">
      <c r="A37" s="35">
        <v>4</v>
      </c>
      <c r="B37" s="38" t="s">
        <v>51</v>
      </c>
      <c r="C37" s="38" t="s">
        <v>67</v>
      </c>
      <c r="D37" s="38" t="s">
        <v>16</v>
      </c>
      <c r="E37" s="53" t="s">
        <v>174</v>
      </c>
      <c r="F37" s="107" t="str">
        <f>HYPERLINK("https://youtu.be/c73dxNEarY8","Вконтакте (весь класс)  При отсутствии связи  ЭОР  ссылке посмотрите, прочитайте вслух рассказ на стр.164 - 169, ответить на вопросы. )")</f>
        <v>Вконтакте (весь класс)  При отсутствии связи  ЭОР  ссылке посмотрите, прочитайте вслух рассказ на стр.164 - 169, ответить на вопросы. )</v>
      </c>
      <c r="G37" s="38"/>
    </row>
    <row r="38" spans="1:7" ht="15">
      <c r="A38" s="35">
        <v>5</v>
      </c>
      <c r="B38" s="108" t="s">
        <v>104</v>
      </c>
      <c r="C38" s="38" t="s">
        <v>131</v>
      </c>
      <c r="D38" s="38" t="s">
        <v>172</v>
      </c>
      <c r="E38" s="109" t="s">
        <v>178</v>
      </c>
      <c r="F38" s="106" t="str">
        <f>HYPERLINK("https://youtu.be/GiHm4DoBIMw","Посмотреть:")</f>
        <v>Посмотреть:</v>
      </c>
      <c r="G38" s="72"/>
    </row>
    <row r="39" spans="1:7" ht="12.75">
      <c r="A39" s="470" t="s">
        <v>60</v>
      </c>
      <c r="B39" s="414"/>
      <c r="C39" s="414"/>
      <c r="D39" s="414"/>
      <c r="E39" s="414"/>
      <c r="F39" s="414"/>
      <c r="G39" s="431"/>
    </row>
    <row r="40" spans="1:7" ht="15">
      <c r="A40" s="62"/>
      <c r="B40" s="62"/>
      <c r="C40" s="62"/>
      <c r="D40" s="62"/>
      <c r="E40" s="62"/>
      <c r="F40" s="62"/>
      <c r="G40" s="62"/>
    </row>
    <row r="41" spans="1:7" ht="12.75">
      <c r="A41" s="471" t="s">
        <v>65</v>
      </c>
      <c r="B41" s="472"/>
      <c r="C41" s="472"/>
      <c r="D41" s="472"/>
      <c r="E41" s="472"/>
      <c r="F41" s="472"/>
      <c r="G41" s="457"/>
    </row>
    <row r="42" spans="1:7" ht="31.5">
      <c r="A42" s="33" t="s">
        <v>7</v>
      </c>
      <c r="B42" s="33" t="s">
        <v>3</v>
      </c>
      <c r="C42" s="33" t="s">
        <v>9</v>
      </c>
      <c r="D42" s="33" t="s">
        <v>10</v>
      </c>
      <c r="E42" s="33" t="s">
        <v>11</v>
      </c>
      <c r="F42" s="33" t="s">
        <v>12</v>
      </c>
      <c r="G42" s="33" t="s">
        <v>13</v>
      </c>
    </row>
    <row r="43" spans="1:7" ht="45" customHeight="1">
      <c r="A43" s="35">
        <v>1</v>
      </c>
      <c r="B43" s="38" t="s">
        <v>103</v>
      </c>
      <c r="C43" s="38" t="s">
        <v>48</v>
      </c>
      <c r="D43" s="48" t="s">
        <v>187</v>
      </c>
      <c r="E43" s="111" t="s">
        <v>188</v>
      </c>
      <c r="F43" s="112" t="s">
        <v>143</v>
      </c>
      <c r="G43" s="44"/>
    </row>
    <row r="44" spans="1:7" ht="45">
      <c r="A44" s="64">
        <v>2</v>
      </c>
      <c r="B44" s="113" t="s">
        <v>79</v>
      </c>
      <c r="C44" s="38" t="s">
        <v>48</v>
      </c>
      <c r="D44" s="38" t="s">
        <v>71</v>
      </c>
      <c r="E44" s="38" t="s">
        <v>195</v>
      </c>
      <c r="F44" s="42" t="s">
        <v>196</v>
      </c>
      <c r="G44" s="115" t="s">
        <v>77</v>
      </c>
    </row>
    <row r="45" spans="1:7" ht="15">
      <c r="A45" s="117"/>
      <c r="B45" s="117"/>
      <c r="C45" s="117"/>
      <c r="D45" s="117"/>
      <c r="E45" s="117"/>
      <c r="F45" s="117"/>
      <c r="G45" s="117"/>
    </row>
    <row r="46" spans="1:7">
      <c r="A46" s="473" t="s">
        <v>173</v>
      </c>
      <c r="B46" s="457"/>
      <c r="C46" s="119"/>
      <c r="D46" s="119"/>
      <c r="E46" s="119"/>
      <c r="F46" s="474">
        <v>43944</v>
      </c>
      <c r="G46" s="457"/>
    </row>
    <row r="47" spans="1:7" ht="31.5">
      <c r="A47" s="120" t="s">
        <v>7</v>
      </c>
      <c r="B47" s="120" t="s">
        <v>3</v>
      </c>
      <c r="C47" s="120" t="s">
        <v>9</v>
      </c>
      <c r="D47" s="120" t="s">
        <v>10</v>
      </c>
      <c r="E47" s="120" t="s">
        <v>11</v>
      </c>
      <c r="F47" s="120" t="s">
        <v>12</v>
      </c>
      <c r="G47" s="120" t="s">
        <v>13</v>
      </c>
    </row>
    <row r="48" spans="1:7" ht="75">
      <c r="A48" s="121">
        <v>1</v>
      </c>
      <c r="B48" s="38" t="s">
        <v>14</v>
      </c>
      <c r="C48" s="38" t="s">
        <v>67</v>
      </c>
      <c r="D48" s="38" t="s">
        <v>55</v>
      </c>
      <c r="E48" s="109" t="s">
        <v>208</v>
      </c>
      <c r="F48" s="107" t="str">
        <f>HYPERLINK("https://youtu.be/XSESEZBcoRk","Вконтакте (весь класс)  При отсутствии связи  ЭОР  ссылке посмотрите, учебник упр.156(устно), правило стр.92, упр.157,158, )"")")</f>
        <v>Вконтакте (весь класс)  При отсутствии связи  ЭОР  ссылке посмотрите, учебник упр.156(устно), правило стр.92, упр.157,158, )")</v>
      </c>
      <c r="G48" s="124" t="s">
        <v>211</v>
      </c>
    </row>
    <row r="49" spans="1:7" ht="45">
      <c r="A49" s="121">
        <v>2</v>
      </c>
      <c r="B49" s="38" t="s">
        <v>26</v>
      </c>
      <c r="C49" s="38" t="s">
        <v>131</v>
      </c>
      <c r="D49" s="38" t="s">
        <v>29</v>
      </c>
      <c r="E49" s="53" t="s">
        <v>213</v>
      </c>
      <c r="F49" s="125" t="str">
        <f>HYPERLINK("https://youtu.be/U2wXDROhBj0","Посмотреть видео по ссылке: Учебник стр. 82 № 1-4.")</f>
        <v>Посмотреть видео по ссылке: Учебник стр. 82 № 1-4.</v>
      </c>
      <c r="G49" s="130" t="s">
        <v>215</v>
      </c>
    </row>
    <row r="50" spans="1:7" ht="30">
      <c r="A50" s="121">
        <v>3</v>
      </c>
      <c r="B50" s="131" t="s">
        <v>51</v>
      </c>
      <c r="C50" s="131" t="s">
        <v>84</v>
      </c>
      <c r="D50" s="131" t="s">
        <v>132</v>
      </c>
      <c r="E50" s="131" t="s">
        <v>221</v>
      </c>
      <c r="F50" s="133" t="str">
        <f>HYPERLINK("https://youtu.be/YcO4h05RZhs","https://youtu.be/YcO4h05RZhs")</f>
        <v>https://youtu.be/YcO4h05RZhs</v>
      </c>
      <c r="G50" s="131" t="s">
        <v>222</v>
      </c>
    </row>
    <row r="51" spans="1:7" ht="13.5">
      <c r="A51" s="475" t="s">
        <v>49</v>
      </c>
      <c r="B51" s="392"/>
      <c r="C51" s="392"/>
      <c r="D51" s="392"/>
      <c r="E51" s="392"/>
      <c r="F51" s="392"/>
      <c r="G51" s="460"/>
    </row>
    <row r="52" spans="1:7" ht="45">
      <c r="A52" s="121">
        <v>4</v>
      </c>
      <c r="B52" s="38" t="s">
        <v>51</v>
      </c>
      <c r="C52" s="38" t="s">
        <v>67</v>
      </c>
      <c r="D52" s="38" t="s">
        <v>139</v>
      </c>
      <c r="E52" s="124" t="s">
        <v>224</v>
      </c>
      <c r="F52" s="135" t="s">
        <v>145</v>
      </c>
      <c r="G52" s="136"/>
    </row>
    <row r="53" spans="1:7" ht="15">
      <c r="A53" s="478"/>
      <c r="B53" s="462"/>
      <c r="C53" s="462"/>
      <c r="D53" s="462"/>
      <c r="E53" s="462"/>
      <c r="F53" s="462"/>
      <c r="G53" s="463"/>
    </row>
    <row r="54" spans="1:7" ht="13.5">
      <c r="A54" s="476" t="s">
        <v>60</v>
      </c>
      <c r="B54" s="465"/>
      <c r="C54" s="465"/>
      <c r="D54" s="465"/>
      <c r="E54" s="465"/>
      <c r="F54" s="465"/>
      <c r="G54" s="466"/>
    </row>
    <row r="55" spans="1:7" ht="15">
      <c r="A55" s="117"/>
      <c r="B55" s="117"/>
      <c r="C55" s="117"/>
      <c r="D55" s="117"/>
      <c r="E55" s="117"/>
      <c r="F55" s="117"/>
      <c r="G55" s="117"/>
    </row>
    <row r="56" spans="1:7" ht="13.5">
      <c r="A56" s="476" t="s">
        <v>65</v>
      </c>
      <c r="B56" s="465"/>
      <c r="C56" s="465"/>
      <c r="D56" s="465"/>
      <c r="E56" s="465"/>
      <c r="F56" s="465"/>
      <c r="G56" s="466"/>
    </row>
    <row r="57" spans="1:7" ht="31.5">
      <c r="A57" s="139" t="s">
        <v>7</v>
      </c>
      <c r="B57" s="139" t="s">
        <v>3</v>
      </c>
      <c r="C57" s="139" t="s">
        <v>9</v>
      </c>
      <c r="D57" s="139" t="s">
        <v>10</v>
      </c>
      <c r="E57" s="139" t="s">
        <v>11</v>
      </c>
      <c r="F57" s="139" t="s">
        <v>12</v>
      </c>
      <c r="G57" s="139" t="s">
        <v>13</v>
      </c>
    </row>
    <row r="58" spans="1:7" ht="30">
      <c r="A58" s="121">
        <v>1</v>
      </c>
      <c r="B58" s="38" t="s">
        <v>103</v>
      </c>
      <c r="C58" s="38" t="s">
        <v>48</v>
      </c>
      <c r="D58" s="48" t="s">
        <v>105</v>
      </c>
      <c r="E58" s="141" t="s">
        <v>233</v>
      </c>
      <c r="F58" s="135" t="str">
        <f>HYPERLINK("https://ok.ru/video/572086422239"," Посмотрите видео по ссылке:")</f>
        <v xml:space="preserve"> Посмотрите видео по ссылке:</v>
      </c>
      <c r="G58" s="136"/>
    </row>
    <row r="59" spans="1:7" ht="94.5">
      <c r="A59" s="142">
        <v>2</v>
      </c>
      <c r="B59" s="38" t="s">
        <v>162</v>
      </c>
      <c r="C59" s="38" t="s">
        <v>48</v>
      </c>
      <c r="D59" s="48" t="s">
        <v>80</v>
      </c>
      <c r="E59" s="141" t="s">
        <v>235</v>
      </c>
      <c r="F59" s="145" t="str">
        <f>HYPERLINK("https://yandex.ru/turbo?text=https%3A%2F%2Fsdelaysam-svoimirukami.ru%2F594-pashalnoe-yayco-iz-pape-mashe.html","https://yandex.ru/turbo?text=https%3A%2F%2Fsdelaysam-svoimirukami.ru%2F594-pashalnoe-yayco-iz-pape-mashe.html Расписать яйца из папье-маше.")</f>
        <v>https://yandex.ru/turbo?text=https%3A%2F%2Fsdelaysam-svoimirukami.ru%2F594-pashalnoe-yayco-iz-pape-mashe.html Расписать яйца из папье-маше.</v>
      </c>
      <c r="G59" s="142"/>
    </row>
    <row r="60" spans="1:7">
      <c r="A60" s="146"/>
      <c r="B60" s="146"/>
      <c r="C60" s="146"/>
      <c r="D60" s="146"/>
      <c r="E60" s="146"/>
      <c r="F60" s="146"/>
      <c r="G60" s="146"/>
    </row>
    <row r="61" spans="1:7">
      <c r="A61" s="473" t="s">
        <v>200</v>
      </c>
      <c r="B61" s="457"/>
      <c r="C61" s="119"/>
      <c r="D61" s="119"/>
      <c r="E61" s="119"/>
      <c r="F61" s="474">
        <v>43945</v>
      </c>
      <c r="G61" s="457"/>
    </row>
    <row r="62" spans="1:7" ht="31.5">
      <c r="A62" s="120" t="s">
        <v>7</v>
      </c>
      <c r="B62" s="120" t="s">
        <v>3</v>
      </c>
      <c r="C62" s="120" t="s">
        <v>9</v>
      </c>
      <c r="D62" s="120" t="s">
        <v>10</v>
      </c>
      <c r="E62" s="120" t="s">
        <v>11</v>
      </c>
      <c r="F62" s="120" t="s">
        <v>12</v>
      </c>
      <c r="G62" s="120" t="s">
        <v>13</v>
      </c>
    </row>
    <row r="63" spans="1:7" ht="75">
      <c r="A63" s="121">
        <v>1</v>
      </c>
      <c r="B63" s="38" t="s">
        <v>14</v>
      </c>
      <c r="C63" s="38" t="s">
        <v>67</v>
      </c>
      <c r="D63" s="38" t="s">
        <v>16</v>
      </c>
      <c r="E63" s="109" t="s">
        <v>251</v>
      </c>
      <c r="F63" s="135" t="str">
        <f>HYPERLINK("https://resh.edu.ru/subject/lesson/4380/main/196487/","В контакте ( весь класс), если нет связи посмотреть РЭШ. Учебник стр.170-172 прочитать рассказ вслух, ответить на вопросы.")</f>
        <v>В контакте ( весь класс), если нет связи посмотреть РЭШ. Учебник стр.170-172 прочитать рассказ вслух, ответить на вопросы.</v>
      </c>
      <c r="G63" s="124"/>
    </row>
    <row r="64" spans="1:7" ht="60">
      <c r="A64" s="121">
        <v>2</v>
      </c>
      <c r="B64" s="38" t="s">
        <v>26</v>
      </c>
      <c r="C64" s="131" t="s">
        <v>84</v>
      </c>
      <c r="D64" s="38" t="s">
        <v>55</v>
      </c>
      <c r="E64" s="53" t="s">
        <v>252</v>
      </c>
      <c r="F64" s="42" t="str">
        <f>HYPERLINK("https://youtu.be/D8EPqu7XuRs","Посмотрите видео по ссылке: В учебник на  стр.95 прочитайте правило, выполните упр.161,162. ")</f>
        <v xml:space="preserve">Посмотрите видео по ссылке: В учебник на  стр.95 прочитайте правило, выполните упр.161,162. </v>
      </c>
      <c r="G64" s="124" t="s">
        <v>255</v>
      </c>
    </row>
    <row r="65" spans="1:7" ht="75">
      <c r="A65" s="121">
        <v>3</v>
      </c>
      <c r="B65" s="131" t="s">
        <v>51</v>
      </c>
      <c r="C65" s="38" t="s">
        <v>67</v>
      </c>
      <c r="D65" s="38" t="s">
        <v>107</v>
      </c>
      <c r="E65" s="53" t="s">
        <v>258</v>
      </c>
      <c r="F65" s="107" t="str">
        <f>HYPERLINK("https://youtu.be/X2czF11HFo8","Вконтакте (весь класс)   При отсутствии связи  ЭОР  ссылке посмотрите , учебник стр.100-104, ответить на вопросы стр.104-105. Р.т. стр.62-66.")</f>
        <v>Вконтакте (весь класс)   При отсутствии связи  ЭОР  ссылке посмотрите , учебник стр.100-104, ответить на вопросы стр.104-105. Р.т. стр.62-66.</v>
      </c>
      <c r="G65" s="124"/>
    </row>
    <row r="66" spans="1:7" ht="13.5">
      <c r="A66" s="475" t="s">
        <v>49</v>
      </c>
      <c r="B66" s="392"/>
      <c r="C66" s="392"/>
      <c r="D66" s="392"/>
      <c r="E66" s="392"/>
      <c r="F66" s="392"/>
      <c r="G66" s="460"/>
    </row>
    <row r="67" spans="1:7" ht="45">
      <c r="A67" s="121">
        <v>4</v>
      </c>
      <c r="B67" s="38" t="s">
        <v>51</v>
      </c>
      <c r="C67" s="38" t="s">
        <v>48</v>
      </c>
      <c r="D67" s="124" t="s">
        <v>53</v>
      </c>
      <c r="E67" s="53" t="s">
        <v>259</v>
      </c>
      <c r="F67" s="135" t="str">
        <f>HYPERLINK("http://ejka.ru/blog/plastilin/2044.html","План работы в учебнике стр. 122- 123. Презентация по сылке: ")</f>
        <v xml:space="preserve">План работы в учебнике стр. 122- 123. Презентация по сылке: </v>
      </c>
      <c r="G67" s="136"/>
    </row>
    <row r="68" spans="1:7" ht="13.5">
      <c r="A68" s="476" t="s">
        <v>60</v>
      </c>
      <c r="B68" s="465"/>
      <c r="C68" s="465"/>
      <c r="D68" s="465"/>
      <c r="E68" s="465"/>
      <c r="F68" s="465"/>
      <c r="G68" s="466"/>
    </row>
    <row r="69" spans="1:7" ht="13.5">
      <c r="A69" s="477" t="s">
        <v>65</v>
      </c>
      <c r="B69" s="472"/>
      <c r="C69" s="472"/>
      <c r="D69" s="472"/>
      <c r="E69" s="472"/>
      <c r="F69" s="472"/>
      <c r="G69" s="457"/>
    </row>
    <row r="70" spans="1:7" ht="31.5">
      <c r="A70" s="120" t="s">
        <v>7</v>
      </c>
      <c r="B70" s="120" t="s">
        <v>3</v>
      </c>
      <c r="C70" s="120" t="s">
        <v>9</v>
      </c>
      <c r="D70" s="120" t="s">
        <v>10</v>
      </c>
      <c r="E70" s="120" t="s">
        <v>11</v>
      </c>
      <c r="F70" s="120" t="s">
        <v>12</v>
      </c>
      <c r="G70" s="120" t="s">
        <v>13</v>
      </c>
    </row>
    <row r="71" spans="1:7" ht="45">
      <c r="A71" s="121">
        <v>1</v>
      </c>
      <c r="B71" s="38" t="s">
        <v>103</v>
      </c>
      <c r="C71" s="131" t="s">
        <v>84</v>
      </c>
      <c r="D71" s="39" t="s">
        <v>263</v>
      </c>
      <c r="E71" s="39" t="s">
        <v>264</v>
      </c>
      <c r="F71" s="135" t="str">
        <f>HYPERLINK("https://youtu.be/wM3kCtR8UyU","Посмотрите видео по ссылке и нарисуйте рисунок - плакат об охране природы.")</f>
        <v>Посмотрите видео по ссылке и нарисуйте рисунок - плакат об охране природы.</v>
      </c>
      <c r="G71" s="136"/>
    </row>
    <row r="72" spans="1:7" ht="15">
      <c r="F72" s="152"/>
    </row>
  </sheetData>
  <mergeCells count="27">
    <mergeCell ref="A51:G51"/>
    <mergeCell ref="A53:G53"/>
    <mergeCell ref="A54:G54"/>
    <mergeCell ref="A56:G56"/>
    <mergeCell ref="A61:B61"/>
    <mergeCell ref="F61:G61"/>
    <mergeCell ref="A66:G66"/>
    <mergeCell ref="A68:G68"/>
    <mergeCell ref="A69:G69"/>
    <mergeCell ref="A26:G26"/>
    <mergeCell ref="A31:B31"/>
    <mergeCell ref="F31:G31"/>
    <mergeCell ref="A36:G36"/>
    <mergeCell ref="A46:B46"/>
    <mergeCell ref="A39:G39"/>
    <mergeCell ref="A41:G41"/>
    <mergeCell ref="F46:G46"/>
    <mergeCell ref="A11:G11"/>
    <mergeCell ref="A16:B16"/>
    <mergeCell ref="F16:G16"/>
    <mergeCell ref="A21:G21"/>
    <mergeCell ref="A24:G24"/>
    <mergeCell ref="A1:B1"/>
    <mergeCell ref="F1:G1"/>
    <mergeCell ref="A6:G6"/>
    <mergeCell ref="A8:G8"/>
    <mergeCell ref="A9:G9"/>
  </mergeCells>
  <hyperlinks>
    <hyperlink ref="F22" r:id="rId1"/>
    <hyperlink ref="F43" r:id="rId2"/>
    <hyperlink ref="F44" r:id="rId3"/>
    <hyperlink ref="F52" r:id="rId4"/>
  </hyperlink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78"/>
  <sheetViews>
    <sheetView workbookViewId="0"/>
  </sheetViews>
  <sheetFormatPr defaultColWidth="14.42578125" defaultRowHeight="15.75" customHeight="1"/>
  <cols>
    <col min="5" max="5" width="26.42578125" customWidth="1"/>
    <col min="6" max="6" width="34.42578125" customWidth="1"/>
    <col min="7" max="7" width="31.7109375" customWidth="1"/>
  </cols>
  <sheetData>
    <row r="1" spans="1:7" ht="15.75" customHeight="1">
      <c r="A1" s="408" t="s">
        <v>1</v>
      </c>
      <c r="B1" s="392"/>
      <c r="C1" s="12"/>
      <c r="D1" s="12"/>
      <c r="E1" s="12"/>
      <c r="F1" s="409">
        <v>43941</v>
      </c>
      <c r="G1" s="392"/>
    </row>
    <row r="2" spans="1:7">
      <c r="A2" s="9" t="s">
        <v>7</v>
      </c>
      <c r="B2" s="9" t="s">
        <v>3</v>
      </c>
      <c r="C2" s="9" t="s">
        <v>9</v>
      </c>
      <c r="D2" s="9" t="s">
        <v>10</v>
      </c>
      <c r="E2" s="9" t="s">
        <v>11</v>
      </c>
      <c r="F2" s="9" t="s">
        <v>12</v>
      </c>
      <c r="G2" s="9" t="s">
        <v>13</v>
      </c>
    </row>
    <row r="3" spans="1:7">
      <c r="A3" s="13">
        <v>1</v>
      </c>
      <c r="B3" s="13" t="s">
        <v>14</v>
      </c>
      <c r="C3" s="13" t="s">
        <v>234</v>
      </c>
      <c r="D3" s="13" t="s">
        <v>61</v>
      </c>
      <c r="E3" s="13" t="s">
        <v>238</v>
      </c>
      <c r="F3" s="13" t="s">
        <v>239</v>
      </c>
      <c r="G3" s="13"/>
    </row>
    <row r="4" spans="1:7">
      <c r="A4" s="13">
        <v>2</v>
      </c>
      <c r="B4" s="13" t="s">
        <v>240</v>
      </c>
      <c r="C4" s="143" t="s">
        <v>234</v>
      </c>
      <c r="D4" s="143" t="s">
        <v>241</v>
      </c>
      <c r="E4" s="143" t="s">
        <v>242</v>
      </c>
      <c r="F4" s="144" t="s">
        <v>243</v>
      </c>
      <c r="G4" s="13" t="s">
        <v>244</v>
      </c>
    </row>
    <row r="5" spans="1:7">
      <c r="A5" s="13">
        <v>3</v>
      </c>
      <c r="B5" s="13" t="s">
        <v>37</v>
      </c>
      <c r="C5" s="13" t="s">
        <v>39</v>
      </c>
      <c r="D5" s="13" t="s">
        <v>245</v>
      </c>
      <c r="E5" s="13" t="s">
        <v>246</v>
      </c>
      <c r="F5" s="147" t="s">
        <v>247</v>
      </c>
      <c r="G5" s="13">
        <v>103</v>
      </c>
    </row>
    <row r="6" spans="1:7" ht="15.75" customHeight="1">
      <c r="A6" s="415" t="s">
        <v>49</v>
      </c>
      <c r="B6" s="387"/>
      <c r="C6" s="387"/>
      <c r="D6" s="387"/>
      <c r="E6" s="387"/>
      <c r="F6" s="387"/>
      <c r="G6" s="388"/>
    </row>
    <row r="7" spans="1:7">
      <c r="A7" s="13">
        <v>4</v>
      </c>
      <c r="B7" s="13" t="s">
        <v>51</v>
      </c>
      <c r="C7" s="13" t="s">
        <v>39</v>
      </c>
      <c r="D7" s="13" t="s">
        <v>248</v>
      </c>
      <c r="E7" s="13" t="s">
        <v>249</v>
      </c>
      <c r="F7" s="148" t="s">
        <v>250</v>
      </c>
      <c r="G7" s="13" t="s">
        <v>253</v>
      </c>
    </row>
    <row r="8" spans="1:7">
      <c r="A8" s="13">
        <v>5</v>
      </c>
      <c r="B8" s="23"/>
      <c r="C8" s="13" t="s">
        <v>254</v>
      </c>
      <c r="D8" s="13" t="s">
        <v>256</v>
      </c>
      <c r="E8" s="13" t="s">
        <v>257</v>
      </c>
      <c r="F8" s="149" t="s">
        <v>145</v>
      </c>
      <c r="G8" s="23"/>
    </row>
    <row r="9" spans="1:7" ht="15.75" customHeight="1">
      <c r="A9" s="479" t="s">
        <v>60</v>
      </c>
      <c r="B9" s="387"/>
      <c r="C9" s="387"/>
      <c r="D9" s="387"/>
      <c r="E9" s="387"/>
      <c r="F9" s="387"/>
      <c r="G9" s="388"/>
    </row>
    <row r="10" spans="1:7">
      <c r="A10" s="6"/>
      <c r="B10" s="6"/>
      <c r="C10" s="6"/>
      <c r="D10" s="6"/>
      <c r="E10" s="6"/>
      <c r="F10" s="6"/>
      <c r="G10" s="6"/>
    </row>
    <row r="11" spans="1:7" ht="15.75" customHeight="1">
      <c r="A11" s="480" t="s">
        <v>65</v>
      </c>
      <c r="B11" s="392"/>
      <c r="C11" s="392"/>
      <c r="D11" s="392"/>
      <c r="E11" s="392"/>
      <c r="F11" s="392"/>
      <c r="G11" s="392"/>
    </row>
    <row r="12" spans="1:7">
      <c r="A12" s="46" t="s">
        <v>7</v>
      </c>
      <c r="B12" s="46" t="s">
        <v>3</v>
      </c>
      <c r="C12" s="46" t="s">
        <v>9</v>
      </c>
      <c r="D12" s="46" t="s">
        <v>10</v>
      </c>
      <c r="E12" s="46" t="s">
        <v>11</v>
      </c>
      <c r="F12" s="46" t="s">
        <v>12</v>
      </c>
      <c r="G12" s="46" t="s">
        <v>13</v>
      </c>
    </row>
    <row r="13" spans="1:7">
      <c r="A13" s="151">
        <v>1</v>
      </c>
      <c r="B13" s="151" t="s">
        <v>112</v>
      </c>
      <c r="C13" s="13" t="s">
        <v>266</v>
      </c>
      <c r="D13" s="13" t="s">
        <v>267</v>
      </c>
      <c r="E13" s="151" t="s">
        <v>268</v>
      </c>
      <c r="F13" s="13" t="s">
        <v>269</v>
      </c>
      <c r="G13" s="151"/>
    </row>
    <row r="14" spans="1:7" ht="15.75" customHeight="1">
      <c r="A14" s="150"/>
      <c r="B14" s="150"/>
      <c r="C14" s="150"/>
      <c r="D14" s="150"/>
      <c r="E14" s="150"/>
      <c r="F14" s="150"/>
      <c r="G14" s="150"/>
    </row>
    <row r="15" spans="1:7" ht="15.75" customHeight="1">
      <c r="A15" s="408" t="s">
        <v>85</v>
      </c>
      <c r="B15" s="392"/>
      <c r="C15" s="12"/>
      <c r="D15" s="12"/>
      <c r="E15" s="12"/>
      <c r="F15" s="409">
        <v>43942</v>
      </c>
      <c r="G15" s="392"/>
    </row>
    <row r="16" spans="1:7">
      <c r="A16" s="9" t="s">
        <v>7</v>
      </c>
      <c r="B16" s="9" t="s">
        <v>3</v>
      </c>
      <c r="C16" s="9" t="s">
        <v>9</v>
      </c>
      <c r="D16" s="9" t="s">
        <v>10</v>
      </c>
      <c r="E16" s="9" t="s">
        <v>11</v>
      </c>
      <c r="F16" s="9" t="s">
        <v>12</v>
      </c>
      <c r="G16" s="9" t="s">
        <v>13</v>
      </c>
    </row>
    <row r="17" spans="1:7">
      <c r="A17" s="13">
        <v>1</v>
      </c>
      <c r="B17" s="13" t="s">
        <v>14</v>
      </c>
      <c r="C17" s="13" t="s">
        <v>266</v>
      </c>
      <c r="D17" s="13" t="s">
        <v>16</v>
      </c>
      <c r="E17" s="13" t="s">
        <v>275</v>
      </c>
      <c r="F17" s="13" t="s">
        <v>276</v>
      </c>
      <c r="G17" s="13" t="s">
        <v>277</v>
      </c>
    </row>
    <row r="18" spans="1:7">
      <c r="A18" s="151">
        <v>2</v>
      </c>
      <c r="B18" s="157" t="s">
        <v>240</v>
      </c>
      <c r="C18" s="21" t="s">
        <v>189</v>
      </c>
      <c r="D18" s="13" t="s">
        <v>132</v>
      </c>
      <c r="E18" s="13" t="s">
        <v>280</v>
      </c>
      <c r="F18" s="149" t="str">
        <f>HYPERLINK("https://uchitelya.com/uploads/docs/63819/ff057eb93dfcda90cc7175b11bb26952.pdf","В контакте весь класс, приотсутствии связи прйти по ссылке")</f>
        <v>В контакте весь класс, приотсутствии связи прйти по ссылке</v>
      </c>
      <c r="G18" s="160" t="s">
        <v>283</v>
      </c>
    </row>
    <row r="19" spans="1:7">
      <c r="A19" s="157">
        <v>3</v>
      </c>
      <c r="B19" s="38" t="s">
        <v>37</v>
      </c>
      <c r="C19" s="38" t="s">
        <v>287</v>
      </c>
      <c r="D19" s="38" t="s">
        <v>288</v>
      </c>
      <c r="E19" s="38" t="s">
        <v>289</v>
      </c>
      <c r="F19" s="42" t="s">
        <v>290</v>
      </c>
      <c r="G19" s="38" t="s">
        <v>292</v>
      </c>
    </row>
    <row r="20" spans="1:7" ht="15.75" customHeight="1">
      <c r="A20" s="479" t="s">
        <v>49</v>
      </c>
      <c r="B20" s="387"/>
      <c r="C20" s="387"/>
      <c r="D20" s="387"/>
      <c r="E20" s="387"/>
      <c r="F20" s="387"/>
      <c r="G20" s="388"/>
    </row>
    <row r="21" spans="1:7">
      <c r="A21" s="401">
        <v>4</v>
      </c>
      <c r="B21" s="401" t="s">
        <v>51</v>
      </c>
      <c r="C21" s="481" t="s">
        <v>295</v>
      </c>
      <c r="D21" s="481" t="s">
        <v>55</v>
      </c>
      <c r="E21" s="481" t="s">
        <v>300</v>
      </c>
      <c r="F21" s="169" t="str">
        <f>HYPERLINK("https://vk.com/id285386665","пройтись по ссылке")</f>
        <v>пройтись по ссылке</v>
      </c>
      <c r="G21" s="401" t="s">
        <v>310</v>
      </c>
    </row>
    <row r="22" spans="1:7">
      <c r="A22" s="399"/>
      <c r="B22" s="399"/>
      <c r="C22" s="399"/>
      <c r="D22" s="399"/>
      <c r="E22" s="399"/>
      <c r="F22" s="171"/>
      <c r="G22" s="399"/>
    </row>
    <row r="23" spans="1:7">
      <c r="A23" s="151">
        <v>5</v>
      </c>
      <c r="B23" s="151"/>
      <c r="C23" s="151" t="s">
        <v>39</v>
      </c>
      <c r="D23" s="151" t="s">
        <v>256</v>
      </c>
      <c r="E23" s="13" t="s">
        <v>257</v>
      </c>
      <c r="F23" s="68" t="str">
        <f>HYPERLINK("https://infourok.ru/prezentaciya-pravila-igri-v-basketbol-910351.html","https://infourok.ru/prezentaciya-pravila-igri-v-basketbol-910351.html")</f>
        <v>https://infourok.ru/prezentaciya-pravila-igri-v-basketbol-910351.html</v>
      </c>
      <c r="G23" s="151"/>
    </row>
    <row r="24" spans="1:7" ht="15.75" customHeight="1">
      <c r="A24" s="479" t="s">
        <v>60</v>
      </c>
      <c r="B24" s="387"/>
      <c r="C24" s="387"/>
      <c r="D24" s="387"/>
      <c r="E24" s="387"/>
      <c r="F24" s="387"/>
      <c r="G24" s="388"/>
    </row>
    <row r="25" spans="1:7">
      <c r="A25" s="6"/>
      <c r="B25" s="6"/>
      <c r="C25" s="6"/>
      <c r="D25" s="6"/>
      <c r="E25" s="6"/>
      <c r="F25" s="6"/>
      <c r="G25" s="6"/>
    </row>
    <row r="26" spans="1:7" ht="15.75" customHeight="1">
      <c r="A26" s="480" t="s">
        <v>65</v>
      </c>
      <c r="B26" s="392"/>
      <c r="C26" s="392"/>
      <c r="D26" s="392"/>
      <c r="E26" s="392"/>
      <c r="F26" s="392"/>
      <c r="G26" s="392"/>
    </row>
    <row r="27" spans="1:7">
      <c r="A27" s="46" t="s">
        <v>7</v>
      </c>
      <c r="B27" s="46" t="s">
        <v>3</v>
      </c>
      <c r="C27" s="46" t="s">
        <v>9</v>
      </c>
      <c r="D27" s="46" t="s">
        <v>10</v>
      </c>
      <c r="E27" s="46" t="s">
        <v>11</v>
      </c>
      <c r="F27" s="46" t="s">
        <v>12</v>
      </c>
      <c r="G27" s="46" t="s">
        <v>13</v>
      </c>
    </row>
    <row r="28" spans="1:7">
      <c r="A28" s="151">
        <v>1</v>
      </c>
      <c r="B28" s="151" t="s">
        <v>112</v>
      </c>
      <c r="C28" s="151" t="s">
        <v>39</v>
      </c>
      <c r="D28" s="13" t="s">
        <v>327</v>
      </c>
      <c r="E28" s="151" t="s">
        <v>328</v>
      </c>
      <c r="F28" s="178" t="s">
        <v>330</v>
      </c>
      <c r="G28" s="179"/>
    </row>
    <row r="29" spans="1:7" ht="15.75" customHeight="1">
      <c r="A29" s="180"/>
      <c r="B29" s="180"/>
      <c r="C29" s="180"/>
      <c r="D29" s="180"/>
      <c r="E29" s="180"/>
      <c r="F29" s="180"/>
      <c r="G29" s="180"/>
    </row>
    <row r="30" spans="1:7" ht="15.75" customHeight="1">
      <c r="A30" s="408" t="s">
        <v>119</v>
      </c>
      <c r="B30" s="392"/>
      <c r="C30" s="12"/>
      <c r="D30" s="12"/>
      <c r="E30" s="12"/>
      <c r="F30" s="409">
        <v>43943</v>
      </c>
      <c r="G30" s="392"/>
    </row>
    <row r="31" spans="1:7">
      <c r="A31" s="9" t="s">
        <v>7</v>
      </c>
      <c r="B31" s="9" t="s">
        <v>3</v>
      </c>
      <c r="C31" s="9" t="s">
        <v>9</v>
      </c>
      <c r="D31" s="9" t="s">
        <v>10</v>
      </c>
      <c r="E31" s="9" t="s">
        <v>11</v>
      </c>
      <c r="F31" s="9" t="s">
        <v>12</v>
      </c>
      <c r="G31" s="9" t="s">
        <v>13</v>
      </c>
    </row>
    <row r="32" spans="1:7">
      <c r="A32" s="13">
        <v>1</v>
      </c>
      <c r="B32" s="13" t="s">
        <v>14</v>
      </c>
      <c r="C32" s="13" t="s">
        <v>339</v>
      </c>
      <c r="D32" s="13" t="s">
        <v>107</v>
      </c>
      <c r="E32" s="13" t="s">
        <v>343</v>
      </c>
      <c r="F32" s="169" t="str">
        <f>HYPERLINK("https://vk.com/id285386665","пройтись по ссылке")</f>
        <v>пройтись по ссылке</v>
      </c>
      <c r="G32" s="13" t="s">
        <v>346</v>
      </c>
    </row>
    <row r="33" spans="1:7">
      <c r="A33" s="13">
        <v>2</v>
      </c>
      <c r="B33" s="13" t="s">
        <v>240</v>
      </c>
      <c r="C33" s="13" t="s">
        <v>349</v>
      </c>
      <c r="D33" s="13" t="s">
        <v>241</v>
      </c>
      <c r="E33" s="13" t="s">
        <v>242</v>
      </c>
      <c r="F33" s="13" t="s">
        <v>350</v>
      </c>
      <c r="G33" s="13" t="s">
        <v>351</v>
      </c>
    </row>
    <row r="34" spans="1:7">
      <c r="A34" s="13">
        <v>3</v>
      </c>
      <c r="B34" s="13" t="s">
        <v>37</v>
      </c>
      <c r="C34" s="13" t="s">
        <v>355</v>
      </c>
      <c r="D34" s="13" t="s">
        <v>245</v>
      </c>
      <c r="E34" s="13" t="s">
        <v>356</v>
      </c>
      <c r="F34" s="13" t="s">
        <v>357</v>
      </c>
      <c r="G34" s="13" t="s">
        <v>358</v>
      </c>
    </row>
    <row r="35" spans="1:7" ht="15.75" customHeight="1">
      <c r="A35" s="479" t="s">
        <v>49</v>
      </c>
      <c r="B35" s="387"/>
      <c r="C35" s="387"/>
      <c r="D35" s="387"/>
      <c r="E35" s="387"/>
      <c r="F35" s="387"/>
      <c r="G35" s="388"/>
    </row>
    <row r="36" spans="1:7">
      <c r="A36" s="151">
        <v>4</v>
      </c>
      <c r="B36" s="151" t="s">
        <v>51</v>
      </c>
      <c r="C36" s="13" t="s">
        <v>295</v>
      </c>
      <c r="D36" s="13" t="s">
        <v>16</v>
      </c>
      <c r="E36" s="13" t="s">
        <v>275</v>
      </c>
      <c r="F36" s="169" t="str">
        <f>HYPERLINK("https://vk.com/id285386665","пройтись по ссылке")</f>
        <v>пройтись по ссылке</v>
      </c>
      <c r="G36" s="151" t="s">
        <v>360</v>
      </c>
    </row>
    <row r="37" spans="1:7" ht="15.75" customHeight="1">
      <c r="A37" s="184"/>
      <c r="B37" s="184"/>
      <c r="C37" s="184"/>
      <c r="D37" s="184"/>
      <c r="E37" s="184"/>
      <c r="F37" s="187"/>
      <c r="G37" s="184"/>
    </row>
    <row r="38" spans="1:7" ht="15.75" customHeight="1">
      <c r="A38" s="479"/>
      <c r="B38" s="387"/>
      <c r="C38" s="387"/>
      <c r="D38" s="387"/>
      <c r="E38" s="387"/>
      <c r="F38" s="387"/>
      <c r="G38" s="388"/>
    </row>
    <row r="39" spans="1:7" ht="15.75" customHeight="1">
      <c r="A39" s="479" t="s">
        <v>60</v>
      </c>
      <c r="B39" s="387"/>
      <c r="C39" s="387"/>
      <c r="D39" s="387"/>
      <c r="E39" s="387"/>
      <c r="F39" s="387"/>
      <c r="G39" s="388"/>
    </row>
    <row r="40" spans="1:7">
      <c r="A40" s="6"/>
      <c r="B40" s="6"/>
      <c r="C40" s="6"/>
      <c r="D40" s="6"/>
      <c r="E40" s="6"/>
      <c r="F40" s="6"/>
      <c r="G40" s="6"/>
    </row>
    <row r="41" spans="1:7" ht="15.75" customHeight="1">
      <c r="A41" s="480"/>
      <c r="B41" s="392"/>
      <c r="C41" s="392"/>
      <c r="D41" s="392"/>
      <c r="E41" s="392"/>
      <c r="F41" s="392"/>
      <c r="G41" s="392"/>
    </row>
    <row r="42" spans="1:7">
      <c r="A42" s="46" t="s">
        <v>7</v>
      </c>
      <c r="B42" s="46" t="s">
        <v>3</v>
      </c>
      <c r="C42" s="46" t="s">
        <v>9</v>
      </c>
      <c r="D42" s="46" t="s">
        <v>10</v>
      </c>
      <c r="E42" s="46" t="s">
        <v>11</v>
      </c>
      <c r="F42" s="46" t="s">
        <v>12</v>
      </c>
      <c r="G42" s="46" t="s">
        <v>13</v>
      </c>
    </row>
    <row r="43" spans="1:7">
      <c r="A43" s="21">
        <v>1</v>
      </c>
      <c r="B43" s="38" t="s">
        <v>363</v>
      </c>
      <c r="C43" s="83" t="s">
        <v>48</v>
      </c>
      <c r="D43" s="83" t="s">
        <v>71</v>
      </c>
      <c r="E43" s="83" t="s">
        <v>364</v>
      </c>
      <c r="F43" s="189" t="s">
        <v>365</v>
      </c>
      <c r="G43" s="83" t="s">
        <v>77</v>
      </c>
    </row>
    <row r="44" spans="1:7">
      <c r="A44" s="401">
        <v>2</v>
      </c>
      <c r="B44" s="401" t="s">
        <v>370</v>
      </c>
      <c r="C44" s="401" t="s">
        <v>317</v>
      </c>
      <c r="D44" s="401" t="s">
        <v>373</v>
      </c>
      <c r="E44" s="410" t="s">
        <v>374</v>
      </c>
      <c r="F44" s="47" t="s">
        <v>376</v>
      </c>
      <c r="G44" s="406"/>
    </row>
    <row r="45" spans="1:7">
      <c r="A45" s="399"/>
      <c r="B45" s="399"/>
      <c r="C45" s="399"/>
      <c r="D45" s="399"/>
      <c r="E45" s="411"/>
      <c r="F45" s="191"/>
      <c r="G45" s="395"/>
    </row>
    <row r="46" spans="1:7">
      <c r="A46" s="151">
        <v>3</v>
      </c>
      <c r="B46" s="151"/>
      <c r="C46" s="193" t="s">
        <v>193</v>
      </c>
      <c r="D46" s="193" t="s">
        <v>331</v>
      </c>
      <c r="E46" s="193" t="s">
        <v>381</v>
      </c>
      <c r="F46" s="149" t="str">
        <f>HYPERLINK("https://vk.com/video237566417_456239034","https://vk.com/video237566417_456239034")</f>
        <v>https://vk.com/video237566417_456239034</v>
      </c>
      <c r="G46" s="151"/>
    </row>
    <row r="47" spans="1:7" ht="15.75" customHeight="1">
      <c r="A47" s="180"/>
      <c r="B47" s="180"/>
      <c r="C47" s="180"/>
      <c r="D47" s="180"/>
      <c r="E47" s="180"/>
      <c r="F47" s="180"/>
      <c r="G47" s="180"/>
    </row>
    <row r="48" spans="1:7" ht="15.75" customHeight="1">
      <c r="A48" s="408" t="s">
        <v>173</v>
      </c>
      <c r="B48" s="392"/>
      <c r="C48" s="12"/>
      <c r="D48" s="12"/>
      <c r="E48" s="12"/>
      <c r="F48" s="409">
        <v>43944</v>
      </c>
      <c r="G48" s="392"/>
    </row>
    <row r="49" spans="1:7">
      <c r="A49" s="9" t="s">
        <v>7</v>
      </c>
      <c r="B49" s="9" t="s">
        <v>3</v>
      </c>
      <c r="C49" s="9" t="s">
        <v>9</v>
      </c>
      <c r="D49" s="9" t="s">
        <v>10</v>
      </c>
      <c r="E49" s="196" t="s">
        <v>11</v>
      </c>
      <c r="F49" s="196" t="s">
        <v>12</v>
      </c>
      <c r="G49" s="196" t="s">
        <v>13</v>
      </c>
    </row>
    <row r="50" spans="1:7">
      <c r="A50" s="13">
        <v>1</v>
      </c>
      <c r="B50" s="13" t="s">
        <v>14</v>
      </c>
      <c r="C50" s="13" t="s">
        <v>39</v>
      </c>
      <c r="D50" s="13" t="s">
        <v>16</v>
      </c>
      <c r="E50" s="193" t="s">
        <v>383</v>
      </c>
      <c r="F50" s="148" t="s">
        <v>384</v>
      </c>
      <c r="G50" s="193" t="s">
        <v>393</v>
      </c>
    </row>
    <row r="51" spans="1:7">
      <c r="A51" s="151">
        <v>2</v>
      </c>
      <c r="B51" s="157" t="s">
        <v>394</v>
      </c>
      <c r="C51" s="13" t="s">
        <v>39</v>
      </c>
      <c r="D51" s="13" t="s">
        <v>132</v>
      </c>
      <c r="E51" s="200" t="s">
        <v>395</v>
      </c>
      <c r="F51" s="68" t="str">
        <f>HYPERLINK("https://youtu.be/tiPhHh5HBHI упр 5,6 ,7 стр 58-60","https://youtu.be/tiPhHh5HBHI упр 5,6 ,7 стр 58-60")</f>
        <v>https://youtu.be/tiPhHh5HBHI упр 5,6 ,7 стр 58-60</v>
      </c>
      <c r="G51" s="202" t="s">
        <v>396</v>
      </c>
    </row>
    <row r="52" spans="1:7">
      <c r="A52" s="151">
        <v>3</v>
      </c>
      <c r="B52" s="151" t="s">
        <v>37</v>
      </c>
      <c r="C52" s="151" t="s">
        <v>254</v>
      </c>
      <c r="D52" s="151" t="s">
        <v>241</v>
      </c>
      <c r="E52" s="193" t="s">
        <v>242</v>
      </c>
      <c r="F52" s="147" t="s">
        <v>398</v>
      </c>
      <c r="G52" s="203" t="s">
        <v>399</v>
      </c>
    </row>
    <row r="53" spans="1:7">
      <c r="A53" s="151">
        <v>4</v>
      </c>
      <c r="B53" s="179"/>
      <c r="C53" s="151"/>
      <c r="D53" s="151"/>
      <c r="E53" s="13"/>
      <c r="F53" s="151"/>
      <c r="G53" s="151"/>
    </row>
    <row r="54" spans="1:7" ht="15.75" customHeight="1">
      <c r="A54" s="479" t="s">
        <v>49</v>
      </c>
      <c r="B54" s="387"/>
      <c r="C54" s="387"/>
      <c r="D54" s="387"/>
      <c r="E54" s="387"/>
      <c r="F54" s="387"/>
      <c r="G54" s="388"/>
    </row>
    <row r="55" spans="1:7">
      <c r="A55" s="151">
        <v>4</v>
      </c>
      <c r="B55" s="151" t="s">
        <v>51</v>
      </c>
      <c r="C55" s="151" t="s">
        <v>39</v>
      </c>
      <c r="D55" s="151" t="s">
        <v>245</v>
      </c>
      <c r="E55" s="193" t="s">
        <v>402</v>
      </c>
      <c r="F55" s="148" t="s">
        <v>403</v>
      </c>
      <c r="G55" s="193" t="s">
        <v>405</v>
      </c>
    </row>
    <row r="56" spans="1:7">
      <c r="A56" s="151">
        <v>5</v>
      </c>
      <c r="B56" s="179"/>
      <c r="C56" s="151" t="s">
        <v>28</v>
      </c>
      <c r="D56" s="151" t="s">
        <v>256</v>
      </c>
      <c r="E56" s="193" t="s">
        <v>257</v>
      </c>
      <c r="F56" s="149" t="s">
        <v>145</v>
      </c>
      <c r="G56" s="179"/>
    </row>
    <row r="57" spans="1:7">
      <c r="A57" s="482"/>
      <c r="B57" s="387"/>
      <c r="C57" s="387"/>
      <c r="D57" s="387"/>
      <c r="E57" s="387"/>
      <c r="F57" s="387"/>
      <c r="G57" s="388"/>
    </row>
    <row r="58" spans="1:7" ht="15.75" customHeight="1">
      <c r="A58" s="479" t="s">
        <v>60</v>
      </c>
      <c r="B58" s="387"/>
      <c r="C58" s="387"/>
      <c r="D58" s="387"/>
      <c r="E58" s="387"/>
      <c r="F58" s="387"/>
      <c r="G58" s="388"/>
    </row>
    <row r="59" spans="1:7">
      <c r="A59" s="6"/>
      <c r="B59" s="6"/>
      <c r="C59" s="6"/>
      <c r="D59" s="6"/>
      <c r="E59" s="6"/>
      <c r="F59" s="6"/>
      <c r="G59" s="6"/>
    </row>
    <row r="60" spans="1:7" ht="15.75" customHeight="1">
      <c r="A60" s="480" t="s">
        <v>65</v>
      </c>
      <c r="B60" s="392"/>
      <c r="C60" s="392"/>
      <c r="D60" s="392"/>
      <c r="E60" s="392"/>
      <c r="F60" s="392"/>
      <c r="G60" s="392"/>
    </row>
    <row r="61" spans="1:7">
      <c r="A61" s="46" t="s">
        <v>7</v>
      </c>
      <c r="B61" s="46" t="s">
        <v>3</v>
      </c>
      <c r="C61" s="46" t="s">
        <v>9</v>
      </c>
      <c r="D61" s="46" t="s">
        <v>10</v>
      </c>
      <c r="E61" s="46" t="s">
        <v>11</v>
      </c>
      <c r="F61" s="46" t="s">
        <v>12</v>
      </c>
      <c r="G61" s="46" t="s">
        <v>13</v>
      </c>
    </row>
    <row r="62" spans="1:7">
      <c r="A62" s="151">
        <v>1</v>
      </c>
      <c r="B62" s="151"/>
      <c r="C62" s="151" t="s">
        <v>39</v>
      </c>
      <c r="D62" s="13" t="s">
        <v>418</v>
      </c>
      <c r="E62" s="193" t="s">
        <v>420</v>
      </c>
      <c r="F62" s="106" t="str">
        <f>HYPERLINK("https://infourok.ru/prezentaciya-istoriya-sozdaniya-velosipeda-1827554.html","https://infourok.ru/prezentaciya-istoriya-sozdaniya-velosipeda-1827554.html")</f>
        <v>https://infourok.ru/prezentaciya-istoriya-sozdaniya-velosipeda-1827554.html</v>
      </c>
      <c r="G62" s="179"/>
    </row>
    <row r="63" spans="1:7" ht="15.75" customHeight="1">
      <c r="A63" s="150"/>
      <c r="B63" s="150"/>
      <c r="C63" s="150"/>
      <c r="D63" s="150"/>
      <c r="E63" s="150"/>
      <c r="F63" s="150"/>
      <c r="G63" s="150"/>
    </row>
    <row r="64" spans="1:7" ht="15.75" customHeight="1">
      <c r="A64" s="408" t="s">
        <v>200</v>
      </c>
      <c r="B64" s="392"/>
      <c r="C64" s="12"/>
      <c r="D64" s="12"/>
      <c r="E64" s="12"/>
      <c r="F64" s="409">
        <v>43945</v>
      </c>
      <c r="G64" s="392"/>
    </row>
    <row r="65" spans="1:7">
      <c r="A65" s="9" t="s">
        <v>7</v>
      </c>
      <c r="B65" s="9" t="s">
        <v>3</v>
      </c>
      <c r="C65" s="9" t="s">
        <v>9</v>
      </c>
      <c r="D65" s="9" t="s">
        <v>10</v>
      </c>
      <c r="E65" s="212" t="s">
        <v>11</v>
      </c>
      <c r="F65" s="213" t="s">
        <v>12</v>
      </c>
      <c r="G65" s="214" t="s">
        <v>13</v>
      </c>
    </row>
    <row r="66" spans="1:7">
      <c r="A66" s="151">
        <v>1</v>
      </c>
      <c r="B66" s="151" t="s">
        <v>14</v>
      </c>
      <c r="C66" s="13" t="s">
        <v>439</v>
      </c>
      <c r="D66" s="13" t="s">
        <v>16</v>
      </c>
      <c r="E66" s="13" t="s">
        <v>440</v>
      </c>
      <c r="F66" s="74" t="str">
        <f t="shared" ref="F66:F67" si="0">HYPERLINK("https://vk.com/id285386665","пройтись по ссылке")</f>
        <v>пройтись по ссылке</v>
      </c>
      <c r="G66" s="13" t="s">
        <v>441</v>
      </c>
    </row>
    <row r="67" spans="1:7">
      <c r="A67" s="151">
        <v>2</v>
      </c>
      <c r="B67" s="151" t="s">
        <v>240</v>
      </c>
      <c r="C67" s="13" t="s">
        <v>439</v>
      </c>
      <c r="D67" s="151" t="s">
        <v>443</v>
      </c>
      <c r="E67" s="13" t="s">
        <v>352</v>
      </c>
      <c r="F67" s="74" t="str">
        <f t="shared" si="0"/>
        <v>пройтись по ссылке</v>
      </c>
      <c r="G67" s="151"/>
    </row>
    <row r="68" spans="1:7">
      <c r="A68" s="151">
        <v>3</v>
      </c>
      <c r="B68" s="151" t="s">
        <v>37</v>
      </c>
      <c r="C68" s="13" t="s">
        <v>266</v>
      </c>
      <c r="D68" s="151" t="s">
        <v>444</v>
      </c>
      <c r="E68" s="13" t="s">
        <v>445</v>
      </c>
      <c r="F68" s="13" t="s">
        <v>446</v>
      </c>
      <c r="G68" s="179"/>
    </row>
    <row r="69" spans="1:7" ht="15.75" customHeight="1">
      <c r="A69" s="479" t="s">
        <v>49</v>
      </c>
      <c r="B69" s="387"/>
      <c r="C69" s="387"/>
      <c r="D69" s="387"/>
      <c r="E69" s="387"/>
      <c r="F69" s="387"/>
      <c r="G69" s="388"/>
    </row>
    <row r="70" spans="1:7">
      <c r="A70" s="151">
        <v>4</v>
      </c>
      <c r="B70" s="151" t="s">
        <v>51</v>
      </c>
      <c r="C70" s="13" t="s">
        <v>39</v>
      </c>
      <c r="D70" s="151" t="s">
        <v>448</v>
      </c>
      <c r="E70" s="13" t="s">
        <v>449</v>
      </c>
      <c r="F70" s="13" t="s">
        <v>450</v>
      </c>
      <c r="G70" s="179"/>
    </row>
    <row r="71" spans="1:7">
      <c r="A71" s="482"/>
      <c r="B71" s="387"/>
      <c r="C71" s="387"/>
      <c r="D71" s="387"/>
      <c r="E71" s="387"/>
      <c r="F71" s="387"/>
      <c r="G71" s="388"/>
    </row>
    <row r="72" spans="1:7" ht="15.75" customHeight="1">
      <c r="A72" s="479" t="s">
        <v>60</v>
      </c>
      <c r="B72" s="387"/>
      <c r="C72" s="387"/>
      <c r="D72" s="387"/>
      <c r="E72" s="387"/>
      <c r="F72" s="387"/>
      <c r="G72" s="388"/>
    </row>
    <row r="73" spans="1:7">
      <c r="A73" s="6"/>
      <c r="B73" s="6"/>
      <c r="C73" s="6"/>
      <c r="D73" s="6"/>
      <c r="E73" s="6"/>
      <c r="F73" s="6"/>
      <c r="G73" s="6"/>
    </row>
    <row r="74" spans="1:7" ht="15.75" customHeight="1">
      <c r="A74" s="480" t="s">
        <v>65</v>
      </c>
      <c r="B74" s="392"/>
      <c r="C74" s="392"/>
      <c r="D74" s="392"/>
      <c r="E74" s="392"/>
      <c r="F74" s="392"/>
      <c r="G74" s="392"/>
    </row>
    <row r="75" spans="1:7">
      <c r="A75" s="46" t="s">
        <v>7</v>
      </c>
      <c r="B75" s="46" t="s">
        <v>3</v>
      </c>
      <c r="C75" s="46" t="s">
        <v>9</v>
      </c>
      <c r="D75" s="46" t="s">
        <v>10</v>
      </c>
      <c r="E75" s="46" t="s">
        <v>11</v>
      </c>
      <c r="F75" s="46" t="s">
        <v>12</v>
      </c>
      <c r="G75" s="46" t="s">
        <v>13</v>
      </c>
    </row>
    <row r="76" spans="1:7">
      <c r="A76" s="13">
        <v>1</v>
      </c>
      <c r="B76" s="13" t="s">
        <v>103</v>
      </c>
      <c r="C76" s="13" t="s">
        <v>39</v>
      </c>
      <c r="D76" s="13" t="s">
        <v>460</v>
      </c>
      <c r="E76" s="13" t="s">
        <v>461</v>
      </c>
      <c r="F76" s="18" t="s">
        <v>462</v>
      </c>
      <c r="G76" s="23"/>
    </row>
    <row r="77" spans="1:7" ht="15.75" customHeight="1">
      <c r="A77" s="223">
        <v>2</v>
      </c>
      <c r="B77" s="223"/>
      <c r="C77" s="193" t="s">
        <v>470</v>
      </c>
      <c r="D77" s="193" t="s">
        <v>331</v>
      </c>
      <c r="E77" s="193" t="s">
        <v>223</v>
      </c>
      <c r="F77" s="149" t="str">
        <f>HYPERLINK("https://vk.com/video-167710738_456239025 ","https://vk.com/video-167710738_456239025 ")</f>
        <v xml:space="preserve">https://vk.com/video-167710738_456239025 </v>
      </c>
      <c r="G77" s="223"/>
    </row>
    <row r="78" spans="1:7">
      <c r="A78" s="152"/>
      <c r="B78" s="152"/>
      <c r="C78" s="152"/>
      <c r="D78" s="152"/>
      <c r="E78" s="152"/>
      <c r="F78" s="152"/>
      <c r="G78" s="152"/>
    </row>
  </sheetData>
  <mergeCells count="40">
    <mergeCell ref="A60:G60"/>
    <mergeCell ref="A64:B64"/>
    <mergeCell ref="A48:B48"/>
    <mergeCell ref="F48:G48"/>
    <mergeCell ref="A54:G54"/>
    <mergeCell ref="A57:G57"/>
    <mergeCell ref="A58:G58"/>
    <mergeCell ref="F64:G64"/>
    <mergeCell ref="A69:G69"/>
    <mergeCell ref="A71:G71"/>
    <mergeCell ref="A72:G72"/>
    <mergeCell ref="A74:G74"/>
    <mergeCell ref="A38:G38"/>
    <mergeCell ref="A39:G39"/>
    <mergeCell ref="A41:G41"/>
    <mergeCell ref="A44:A45"/>
    <mergeCell ref="B44:B45"/>
    <mergeCell ref="C44:C45"/>
    <mergeCell ref="D44:D45"/>
    <mergeCell ref="E44:E45"/>
    <mergeCell ref="G44:G45"/>
    <mergeCell ref="A24:G24"/>
    <mergeCell ref="A26:G26"/>
    <mergeCell ref="A30:B30"/>
    <mergeCell ref="F30:G30"/>
    <mergeCell ref="A35:G35"/>
    <mergeCell ref="A15:B15"/>
    <mergeCell ref="F15:G15"/>
    <mergeCell ref="A20:G20"/>
    <mergeCell ref="A21:A22"/>
    <mergeCell ref="B21:B22"/>
    <mergeCell ref="C21:C22"/>
    <mergeCell ref="D21:D22"/>
    <mergeCell ref="E21:E22"/>
    <mergeCell ref="G21:G22"/>
    <mergeCell ref="A1:B1"/>
    <mergeCell ref="F1:G1"/>
    <mergeCell ref="A6:G6"/>
    <mergeCell ref="A9:G9"/>
    <mergeCell ref="A11:G11"/>
  </mergeCells>
  <hyperlinks>
    <hyperlink ref="F5" r:id="rId1"/>
    <hyperlink ref="F7" r:id="rId2"/>
    <hyperlink ref="F8" r:id="rId3"/>
    <hyperlink ref="F19" r:id="rId4"/>
    <hyperlink ref="F28" r:id="rId5"/>
    <hyperlink ref="F43" r:id="rId6"/>
    <hyperlink ref="F50" r:id="rId7"/>
    <hyperlink ref="F52" r:id="rId8"/>
    <hyperlink ref="F55" r:id="rId9"/>
    <hyperlink ref="F56" r:id="rId10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97"/>
  <sheetViews>
    <sheetView workbookViewId="0"/>
  </sheetViews>
  <sheetFormatPr defaultColWidth="14.42578125" defaultRowHeight="15.75" customHeight="1"/>
  <cols>
    <col min="5" max="5" width="24.140625" customWidth="1"/>
    <col min="6" max="6" width="36.5703125" customWidth="1"/>
    <col min="7" max="7" width="41" customWidth="1"/>
  </cols>
  <sheetData>
    <row r="1" spans="1:7">
      <c r="A1" s="408" t="s">
        <v>1</v>
      </c>
      <c r="B1" s="392"/>
      <c r="C1" s="12"/>
      <c r="D1" s="12"/>
      <c r="E1" s="12"/>
      <c r="F1" s="409">
        <v>43941</v>
      </c>
      <c r="G1" s="392"/>
    </row>
    <row r="2" spans="1:7" ht="31.5">
      <c r="A2" s="9" t="s">
        <v>7</v>
      </c>
      <c r="B2" s="9" t="s">
        <v>3</v>
      </c>
      <c r="C2" s="9" t="s">
        <v>9</v>
      </c>
      <c r="D2" s="9" t="s">
        <v>10</v>
      </c>
      <c r="E2" s="9" t="s">
        <v>11</v>
      </c>
      <c r="F2" s="9" t="s">
        <v>12</v>
      </c>
      <c r="G2" s="9" t="s">
        <v>13</v>
      </c>
    </row>
    <row r="3" spans="1:7" ht="46.5" customHeight="1">
      <c r="A3" s="485">
        <v>1</v>
      </c>
      <c r="B3" s="485" t="s">
        <v>14</v>
      </c>
      <c r="C3" s="401" t="s">
        <v>67</v>
      </c>
      <c r="D3" s="485" t="s">
        <v>29</v>
      </c>
      <c r="E3" s="410" t="s">
        <v>260</v>
      </c>
      <c r="F3" s="18" t="s">
        <v>261</v>
      </c>
      <c r="G3" s="406" t="s">
        <v>262</v>
      </c>
    </row>
    <row r="4" spans="1:7" ht="46.5" customHeight="1">
      <c r="A4" s="399"/>
      <c r="B4" s="399"/>
      <c r="C4" s="399"/>
      <c r="D4" s="399"/>
      <c r="E4" s="411"/>
      <c r="F4" s="149" t="str">
        <f>HYPERLINK("https://vk.com/away.php?to=https%3A%2F%2Fjoin.skype.com%2Finvite%2FgBec3xebu1Zm&amp;cc_key=","перейти по ссылке")</f>
        <v>перейти по ссылке</v>
      </c>
      <c r="G4" s="395"/>
    </row>
    <row r="5" spans="1:7" ht="30">
      <c r="A5" s="151">
        <v>2</v>
      </c>
      <c r="B5" s="21" t="s">
        <v>240</v>
      </c>
      <c r="C5" s="13" t="s">
        <v>39</v>
      </c>
      <c r="D5" s="13" t="s">
        <v>132</v>
      </c>
      <c r="E5" s="153" t="s">
        <v>265</v>
      </c>
      <c r="F5" s="68" t="str">
        <f>HYPERLINK("https://youtu.be/n5CNFQupL4M упр4 стр 67-68 стр 69 –правило","https://youtu.be/n5CNFQupL4M упр4 стр 67-68 стр 69 –правило")</f>
        <v>https://youtu.be/n5CNFQupL4M упр4 стр 67-68 стр 69 –правило</v>
      </c>
      <c r="G5" s="154" t="s">
        <v>270</v>
      </c>
    </row>
    <row r="6" spans="1:7" ht="75">
      <c r="A6" s="54">
        <v>3</v>
      </c>
      <c r="B6" s="54" t="s">
        <v>271</v>
      </c>
      <c r="C6" s="17" t="s">
        <v>93</v>
      </c>
      <c r="D6" s="17" t="s">
        <v>55</v>
      </c>
      <c r="E6" s="17" t="s">
        <v>272</v>
      </c>
      <c r="F6" s="155" t="s">
        <v>273</v>
      </c>
      <c r="G6" s="156" t="s">
        <v>274</v>
      </c>
    </row>
    <row r="7" spans="1:7">
      <c r="A7" s="479" t="s">
        <v>49</v>
      </c>
      <c r="B7" s="387"/>
      <c r="C7" s="387"/>
      <c r="D7" s="387"/>
      <c r="E7" s="387"/>
      <c r="F7" s="387"/>
      <c r="G7" s="388"/>
    </row>
    <row r="8" spans="1:7" ht="45">
      <c r="A8" s="151">
        <v>4</v>
      </c>
      <c r="B8" s="151" t="s">
        <v>278</v>
      </c>
      <c r="C8" s="13" t="s">
        <v>48</v>
      </c>
      <c r="D8" s="151" t="s">
        <v>53</v>
      </c>
      <c r="E8" s="158" t="s">
        <v>279</v>
      </c>
      <c r="F8" s="159" t="s">
        <v>281</v>
      </c>
      <c r="G8" s="161" t="s">
        <v>286</v>
      </c>
    </row>
    <row r="9" spans="1:7" ht="30">
      <c r="A9" s="485">
        <v>5</v>
      </c>
      <c r="B9" s="488" t="s">
        <v>104</v>
      </c>
      <c r="C9" s="398" t="s">
        <v>15</v>
      </c>
      <c r="D9" s="398" t="s">
        <v>293</v>
      </c>
      <c r="E9" s="401" t="s">
        <v>294</v>
      </c>
      <c r="F9" s="164" t="str">
        <f>HYPERLINK("https://www.youtube.com/watch?v=exQyqI9Mi0g","https://www.youtube.com/watch?v=exQyqI9Mi0g")</f>
        <v>https://www.youtube.com/watch?v=exQyqI9Mi0g</v>
      </c>
      <c r="G9" s="406" t="s">
        <v>301</v>
      </c>
    </row>
    <row r="10" spans="1:7" ht="73.5" customHeight="1">
      <c r="A10" s="399"/>
      <c r="B10" s="399"/>
      <c r="C10" s="399"/>
      <c r="D10" s="399"/>
      <c r="E10" s="399"/>
      <c r="F10" s="166" t="str">
        <f>HYPERLINK("https://resh.edu.ru/subject/lesson/7408/start/245074/","https://resh.edu.ru/subject/lesson/7408/start/245074/")</f>
        <v>https://resh.edu.ru/subject/lesson/7408/start/245074/</v>
      </c>
      <c r="G10" s="395"/>
    </row>
    <row r="11" spans="1:7" ht="75">
      <c r="A11" s="54">
        <v>6</v>
      </c>
      <c r="B11" s="168" t="s">
        <v>303</v>
      </c>
      <c r="C11" s="170" t="s">
        <v>28</v>
      </c>
      <c r="D11" s="17" t="s">
        <v>311</v>
      </c>
      <c r="E11" s="17" t="s">
        <v>312</v>
      </c>
      <c r="F11" s="172" t="s">
        <v>313</v>
      </c>
      <c r="G11" s="173" t="s">
        <v>316</v>
      </c>
    </row>
    <row r="12" spans="1:7">
      <c r="A12" s="490" t="s">
        <v>60</v>
      </c>
      <c r="B12" s="387"/>
      <c r="C12" s="387"/>
      <c r="D12" s="387"/>
      <c r="E12" s="387"/>
      <c r="F12" s="387"/>
      <c r="G12" s="388"/>
    </row>
    <row r="13" spans="1:7" ht="15">
      <c r="A13" s="6"/>
      <c r="B13" s="6"/>
      <c r="C13" s="6"/>
      <c r="D13" s="6"/>
      <c r="E13" s="6"/>
      <c r="F13" s="6"/>
      <c r="G13" s="176"/>
    </row>
    <row r="14" spans="1:7">
      <c r="A14" s="480" t="s">
        <v>65</v>
      </c>
      <c r="B14" s="392"/>
      <c r="C14" s="392"/>
      <c r="D14" s="392"/>
      <c r="E14" s="392"/>
      <c r="F14" s="392"/>
      <c r="G14" s="392"/>
    </row>
    <row r="15" spans="1:7" ht="31.5">
      <c r="A15" s="46" t="s">
        <v>7</v>
      </c>
      <c r="B15" s="46" t="s">
        <v>3</v>
      </c>
      <c r="C15" s="46" t="s">
        <v>9</v>
      </c>
      <c r="D15" s="46" t="s">
        <v>10</v>
      </c>
      <c r="E15" s="46" t="s">
        <v>11</v>
      </c>
      <c r="F15" s="46" t="s">
        <v>12</v>
      </c>
      <c r="G15" s="46" t="s">
        <v>13</v>
      </c>
    </row>
    <row r="16" spans="1:7" ht="45">
      <c r="A16" s="13">
        <v>1</v>
      </c>
      <c r="B16" s="23"/>
      <c r="C16" s="39" t="s">
        <v>193</v>
      </c>
      <c r="D16" s="13" t="s">
        <v>331</v>
      </c>
      <c r="E16" s="13" t="s">
        <v>114</v>
      </c>
      <c r="F16" s="68" t="str">
        <f>HYPERLINK("https://vk.com/video-167710738_456239066","https://vk.com/video-167710738_456239066")</f>
        <v>https://vk.com/video-167710738_456239066</v>
      </c>
      <c r="G16" s="23"/>
    </row>
    <row r="17" spans="1:7" ht="15">
      <c r="A17" s="151">
        <v>2</v>
      </c>
      <c r="B17" s="179"/>
      <c r="C17" s="151"/>
      <c r="D17" s="179"/>
      <c r="E17" s="179"/>
      <c r="F17" s="179"/>
      <c r="G17" s="179"/>
    </row>
    <row r="18" spans="1:7">
      <c r="A18" s="150"/>
      <c r="B18" s="150"/>
      <c r="C18" s="150"/>
      <c r="D18" s="150"/>
      <c r="E18" s="150"/>
      <c r="F18" s="150"/>
      <c r="G18" s="150"/>
    </row>
    <row r="19" spans="1:7">
      <c r="A19" s="408" t="s">
        <v>85</v>
      </c>
      <c r="B19" s="392"/>
      <c r="C19" s="12"/>
      <c r="D19" s="12"/>
      <c r="E19" s="12"/>
      <c r="F19" s="409">
        <v>43942</v>
      </c>
      <c r="G19" s="392"/>
    </row>
    <row r="20" spans="1:7" ht="31.5">
      <c r="A20" s="9" t="s">
        <v>7</v>
      </c>
      <c r="B20" s="9" t="s">
        <v>3</v>
      </c>
      <c r="C20" s="9" t="s">
        <v>9</v>
      </c>
      <c r="D20" s="9" t="s">
        <v>10</v>
      </c>
      <c r="E20" s="9" t="s">
        <v>11</v>
      </c>
      <c r="F20" s="9" t="s">
        <v>12</v>
      </c>
      <c r="G20" s="9" t="s">
        <v>13</v>
      </c>
    </row>
    <row r="21" spans="1:7" ht="45">
      <c r="A21" s="13">
        <v>1</v>
      </c>
      <c r="B21" s="23"/>
      <c r="C21" s="39" t="s">
        <v>48</v>
      </c>
      <c r="D21" s="39" t="s">
        <v>335</v>
      </c>
      <c r="E21" s="39" t="s">
        <v>336</v>
      </c>
      <c r="F21" s="39" t="s">
        <v>337</v>
      </c>
      <c r="G21" s="181" t="s">
        <v>338</v>
      </c>
    </row>
    <row r="22" spans="1:7" ht="108.75" customHeight="1">
      <c r="A22" s="13">
        <v>2</v>
      </c>
      <c r="B22" s="13" t="s">
        <v>345</v>
      </c>
      <c r="C22" s="13" t="s">
        <v>90</v>
      </c>
      <c r="D22" s="13" t="s">
        <v>347</v>
      </c>
      <c r="E22" s="182" t="s">
        <v>348</v>
      </c>
      <c r="F22" s="185" t="s">
        <v>354</v>
      </c>
      <c r="G22" s="186" t="s">
        <v>361</v>
      </c>
    </row>
    <row r="23" spans="1:7" ht="30">
      <c r="A23" s="401">
        <v>3</v>
      </c>
      <c r="B23" s="401"/>
      <c r="C23" s="401" t="s">
        <v>90</v>
      </c>
      <c r="D23" s="401" t="s">
        <v>29</v>
      </c>
      <c r="E23" s="401" t="s">
        <v>260</v>
      </c>
      <c r="F23" s="149" t="str">
        <f>HYPERLINK("https://www.youtube.com/watch?v=yz7PNTfqeA0","https://www.youtube.com/watch?v=yz7PNTfqeA0")</f>
        <v>https://www.youtube.com/watch?v=yz7PNTfqeA0</v>
      </c>
      <c r="G23" s="489" t="s">
        <v>262</v>
      </c>
    </row>
    <row r="24" spans="1:7" ht="15">
      <c r="A24" s="399"/>
      <c r="B24" s="399"/>
      <c r="C24" s="399"/>
      <c r="D24" s="399"/>
      <c r="E24" s="399"/>
      <c r="F24" s="18" t="s">
        <v>367</v>
      </c>
      <c r="G24" s="399"/>
    </row>
    <row r="25" spans="1:7">
      <c r="A25" s="479" t="s">
        <v>49</v>
      </c>
      <c r="B25" s="387"/>
      <c r="C25" s="387"/>
      <c r="D25" s="387"/>
      <c r="E25" s="387"/>
      <c r="F25" s="387"/>
      <c r="G25" s="388"/>
    </row>
    <row r="26" spans="1:7" ht="58.5" customHeight="1">
      <c r="A26" s="398">
        <v>4</v>
      </c>
      <c r="B26" s="398" t="s">
        <v>369</v>
      </c>
      <c r="C26" s="398" t="s">
        <v>93</v>
      </c>
      <c r="D26" s="398" t="s">
        <v>55</v>
      </c>
      <c r="E26" s="437" t="s">
        <v>272</v>
      </c>
      <c r="F26" s="398" t="s">
        <v>371</v>
      </c>
      <c r="G26" s="484" t="s">
        <v>372</v>
      </c>
    </row>
    <row r="27" spans="1:7" ht="12.75">
      <c r="A27" s="399"/>
      <c r="B27" s="399"/>
      <c r="C27" s="399"/>
      <c r="D27" s="399"/>
      <c r="E27" s="411"/>
      <c r="F27" s="399"/>
      <c r="G27" s="395"/>
    </row>
    <row r="28" spans="1:7" ht="45">
      <c r="A28" s="151">
        <v>5</v>
      </c>
      <c r="B28" s="157" t="s">
        <v>378</v>
      </c>
      <c r="C28" s="21" t="s">
        <v>39</v>
      </c>
      <c r="D28" s="157" t="s">
        <v>172</v>
      </c>
      <c r="E28" s="13" t="s">
        <v>379</v>
      </c>
      <c r="F28" s="194" t="str">
        <f>HYPERLINK("http://my.mail.ru/mail/maraboo33/video/_myvideo/75.html","http://my.mail.ru/mail/maraboo33/video/_myvideo/75.html")</f>
        <v>http://my.mail.ru/mail/maraboo33/video/_myvideo/75.html</v>
      </c>
      <c r="G28" s="21" t="s">
        <v>382</v>
      </c>
    </row>
    <row r="29" spans="1:7">
      <c r="A29" s="479" t="s">
        <v>60</v>
      </c>
      <c r="B29" s="387"/>
      <c r="C29" s="387"/>
      <c r="D29" s="387"/>
      <c r="E29" s="387"/>
      <c r="F29" s="387"/>
      <c r="G29" s="388"/>
    </row>
    <row r="30" spans="1:7" ht="15">
      <c r="A30" s="6"/>
      <c r="B30" s="6"/>
      <c r="C30" s="6"/>
      <c r="D30" s="6"/>
      <c r="E30" s="6"/>
      <c r="F30" s="6"/>
      <c r="G30" s="6"/>
    </row>
    <row r="31" spans="1:7">
      <c r="A31" s="480" t="s">
        <v>65</v>
      </c>
      <c r="B31" s="392"/>
      <c r="C31" s="392"/>
      <c r="D31" s="392"/>
      <c r="E31" s="392"/>
      <c r="F31" s="392"/>
      <c r="G31" s="392"/>
    </row>
    <row r="32" spans="1:7" ht="42" customHeight="1">
      <c r="A32" s="46" t="s">
        <v>7</v>
      </c>
      <c r="B32" s="46" t="s">
        <v>3</v>
      </c>
      <c r="C32" s="46" t="s">
        <v>9</v>
      </c>
      <c r="D32" s="46" t="s">
        <v>10</v>
      </c>
      <c r="E32" s="197" t="s">
        <v>11</v>
      </c>
      <c r="F32" s="46" t="s">
        <v>12</v>
      </c>
      <c r="G32" s="46" t="s">
        <v>13</v>
      </c>
    </row>
    <row r="33" spans="1:7" ht="63.75" customHeight="1">
      <c r="A33" s="151">
        <v>1</v>
      </c>
      <c r="B33" s="179"/>
      <c r="C33" s="151" t="s">
        <v>39</v>
      </c>
      <c r="D33" s="20" t="s">
        <v>390</v>
      </c>
      <c r="E33" s="199" t="s">
        <v>392</v>
      </c>
      <c r="F33" s="201" t="str">
        <f>HYPERLINK("http://www.myshared.ru/slide/826255/","http://www.myshared.ru/slide/826255/")</f>
        <v>http://www.myshared.ru/slide/826255/</v>
      </c>
      <c r="G33" s="179"/>
    </row>
    <row r="34" spans="1:7">
      <c r="A34" s="180"/>
      <c r="B34" s="180"/>
      <c r="C34" s="180"/>
      <c r="D34" s="180"/>
      <c r="E34" s="180"/>
      <c r="F34" s="180"/>
      <c r="G34" s="180"/>
    </row>
    <row r="35" spans="1:7">
      <c r="A35" s="408" t="s">
        <v>119</v>
      </c>
      <c r="B35" s="392"/>
      <c r="C35" s="12"/>
      <c r="D35" s="12"/>
      <c r="E35" s="12"/>
      <c r="F35" s="409">
        <v>43943</v>
      </c>
      <c r="G35" s="392"/>
    </row>
    <row r="36" spans="1:7" ht="31.5">
      <c r="A36" s="9" t="s">
        <v>7</v>
      </c>
      <c r="B36" s="9" t="s">
        <v>3</v>
      </c>
      <c r="C36" s="9" t="s">
        <v>9</v>
      </c>
      <c r="D36" s="9" t="s">
        <v>10</v>
      </c>
      <c r="E36" s="9" t="s">
        <v>11</v>
      </c>
      <c r="F36" s="9" t="s">
        <v>12</v>
      </c>
      <c r="G36" s="9" t="s">
        <v>13</v>
      </c>
    </row>
    <row r="37" spans="1:7" ht="45">
      <c r="A37" s="485">
        <v>1</v>
      </c>
      <c r="B37" s="401" t="s">
        <v>14</v>
      </c>
      <c r="C37" s="401" t="s">
        <v>67</v>
      </c>
      <c r="D37" s="401" t="s">
        <v>29</v>
      </c>
      <c r="E37" s="401" t="s">
        <v>260</v>
      </c>
      <c r="F37" s="13" t="s">
        <v>404</v>
      </c>
      <c r="G37" s="401" t="s">
        <v>262</v>
      </c>
    </row>
    <row r="38" spans="1:7" ht="15">
      <c r="A38" s="483"/>
      <c r="B38" s="483"/>
      <c r="C38" s="483"/>
      <c r="D38" s="483"/>
      <c r="E38" s="483"/>
      <c r="F38" s="149" t="str">
        <f>HYPERLINK("https://vk.com/away.php?to=https%3A%2F%2Fjoin.skype.com%2Finvite%2FgBec3xebu1Zm&amp;cc_key=","перейти по ссылке")</f>
        <v>перейти по ссылке</v>
      </c>
      <c r="G38" s="483"/>
    </row>
    <row r="39" spans="1:7" ht="30">
      <c r="A39" s="399"/>
      <c r="B39" s="399"/>
      <c r="C39" s="399"/>
      <c r="D39" s="399"/>
      <c r="E39" s="399"/>
      <c r="F39" s="149" t="str">
        <f>HYPERLINK("https://www.youtube.com/watch?v=pm1qVcwP0zU","https://www.youtube.com/watch?v=pm1qVcwP0zU")</f>
        <v>https://www.youtube.com/watch?v=pm1qVcwP0zU</v>
      </c>
      <c r="G39" s="399"/>
    </row>
    <row r="40" spans="1:7" ht="30">
      <c r="A40" s="13">
        <v>2</v>
      </c>
      <c r="B40" s="13" t="s">
        <v>409</v>
      </c>
      <c r="C40" s="13" t="s">
        <v>15</v>
      </c>
      <c r="D40" s="13" t="s">
        <v>55</v>
      </c>
      <c r="E40" s="13" t="s">
        <v>410</v>
      </c>
      <c r="F40" s="68" t="str">
        <f>HYPERLINK("https://resh.edu.ru/subject/lesson/7700/start/264724/","https://resh.edu.ru/subject/lesson/7700/start/264724/")</f>
        <v>https://resh.edu.ru/subject/lesson/7700/start/264724/</v>
      </c>
      <c r="G40" s="143" t="s">
        <v>412</v>
      </c>
    </row>
    <row r="41" spans="1:7" ht="45">
      <c r="A41" s="13">
        <v>3</v>
      </c>
      <c r="B41" s="23"/>
      <c r="C41" s="13" t="s">
        <v>193</v>
      </c>
      <c r="D41" s="13" t="s">
        <v>413</v>
      </c>
      <c r="E41" s="13" t="s">
        <v>414</v>
      </c>
      <c r="F41" s="68" t="str">
        <f>HYPERLINK("https://youtu.be/CSnk3PFyUi4","https://youtu.be/CSnk3PFyUi4")</f>
        <v>https://youtu.be/CSnk3PFyUi4</v>
      </c>
      <c r="G41" s="13" t="s">
        <v>415</v>
      </c>
    </row>
    <row r="42" spans="1:7">
      <c r="A42" s="479"/>
      <c r="B42" s="387"/>
      <c r="C42" s="387"/>
      <c r="D42" s="387"/>
      <c r="E42" s="387"/>
      <c r="F42" s="387"/>
      <c r="G42" s="388"/>
    </row>
    <row r="43" spans="1:7" ht="45">
      <c r="A43" s="151">
        <v>4</v>
      </c>
      <c r="B43" s="38" t="s">
        <v>278</v>
      </c>
      <c r="C43" s="38" t="s">
        <v>287</v>
      </c>
      <c r="D43" s="38" t="s">
        <v>417</v>
      </c>
      <c r="E43" s="38" t="s">
        <v>419</v>
      </c>
      <c r="F43" s="209" t="s">
        <v>421</v>
      </c>
      <c r="G43" s="38" t="s">
        <v>425</v>
      </c>
    </row>
    <row r="44" spans="1:7" ht="30">
      <c r="A44" s="151">
        <v>5</v>
      </c>
      <c r="B44" s="211" t="s">
        <v>426</v>
      </c>
      <c r="C44" s="13" t="s">
        <v>39</v>
      </c>
      <c r="D44" s="160" t="s">
        <v>132</v>
      </c>
      <c r="E44" s="157" t="s">
        <v>428</v>
      </c>
      <c r="F44" s="42" t="str">
        <f>HYPERLINK("https://youtu.be/65WzO4CRM-0  ","https://youtu.be/65WzO4CRM-0  ")</f>
        <v xml:space="preserve">https://youtu.be/65WzO4CRM-0  </v>
      </c>
      <c r="G44" s="151" t="s">
        <v>434</v>
      </c>
    </row>
    <row r="45" spans="1:7" ht="90">
      <c r="A45" s="17">
        <v>6</v>
      </c>
      <c r="B45" s="17" t="s">
        <v>435</v>
      </c>
      <c r="C45" s="17" t="s">
        <v>28</v>
      </c>
      <c r="D45" s="17" t="s">
        <v>293</v>
      </c>
      <c r="E45" s="17" t="s">
        <v>294</v>
      </c>
      <c r="F45" s="17" t="s">
        <v>436</v>
      </c>
      <c r="G45" s="17" t="s">
        <v>437</v>
      </c>
    </row>
    <row r="46" spans="1:7">
      <c r="A46" s="479" t="s">
        <v>60</v>
      </c>
      <c r="B46" s="387"/>
      <c r="C46" s="387"/>
      <c r="D46" s="387"/>
      <c r="E46" s="387"/>
      <c r="F46" s="387"/>
      <c r="G46" s="388"/>
    </row>
    <row r="47" spans="1:7" ht="15">
      <c r="A47" s="6"/>
      <c r="B47" s="6"/>
      <c r="C47" s="6"/>
      <c r="D47" s="6"/>
      <c r="E47" s="6"/>
      <c r="F47" s="6"/>
      <c r="G47" s="6"/>
    </row>
    <row r="48" spans="1:7">
      <c r="A48" s="480" t="s">
        <v>65</v>
      </c>
      <c r="B48" s="392"/>
      <c r="C48" s="392"/>
      <c r="D48" s="392"/>
      <c r="E48" s="392"/>
      <c r="F48" s="392"/>
      <c r="G48" s="392"/>
    </row>
    <row r="49" spans="1:7" ht="31.5">
      <c r="A49" s="46" t="s">
        <v>7</v>
      </c>
      <c r="B49" s="46" t="s">
        <v>3</v>
      </c>
      <c r="C49" s="46" t="s">
        <v>9</v>
      </c>
      <c r="D49" s="46" t="s">
        <v>10</v>
      </c>
      <c r="E49" s="46" t="s">
        <v>11</v>
      </c>
      <c r="F49" s="46" t="s">
        <v>12</v>
      </c>
      <c r="G49" s="46" t="s">
        <v>13</v>
      </c>
    </row>
    <row r="50" spans="1:7" ht="60.75">
      <c r="A50" s="151">
        <v>1</v>
      </c>
      <c r="B50" s="179"/>
      <c r="C50" s="179"/>
      <c r="D50" s="13" t="s">
        <v>442</v>
      </c>
      <c r="E50" s="151"/>
      <c r="F50" s="215"/>
      <c r="G50" s="179"/>
    </row>
    <row r="51" spans="1:7">
      <c r="A51" s="180"/>
      <c r="B51" s="180"/>
      <c r="C51" s="180"/>
      <c r="D51" s="180"/>
      <c r="E51" s="180"/>
      <c r="F51" s="180"/>
      <c r="G51" s="180"/>
    </row>
    <row r="52" spans="1:7">
      <c r="A52" s="408" t="s">
        <v>173</v>
      </c>
      <c r="B52" s="392"/>
      <c r="C52" s="12"/>
      <c r="D52" s="12"/>
      <c r="E52" s="12"/>
      <c r="F52" s="409">
        <v>43944</v>
      </c>
      <c r="G52" s="392"/>
    </row>
    <row r="53" spans="1:7" ht="31.5">
      <c r="A53" s="9" t="s">
        <v>7</v>
      </c>
      <c r="B53" s="9" t="s">
        <v>3</v>
      </c>
      <c r="C53" s="9" t="s">
        <v>9</v>
      </c>
      <c r="D53" s="9" t="s">
        <v>10</v>
      </c>
      <c r="E53" s="9" t="s">
        <v>11</v>
      </c>
      <c r="F53" s="9" t="s">
        <v>12</v>
      </c>
      <c r="G53" s="9" t="s">
        <v>13</v>
      </c>
    </row>
    <row r="54" spans="1:7" ht="60">
      <c r="A54" s="13">
        <v>1</v>
      </c>
      <c r="B54" s="23"/>
      <c r="C54" s="216" t="s">
        <v>39</v>
      </c>
      <c r="D54" s="13" t="s">
        <v>366</v>
      </c>
      <c r="E54" s="13" t="s">
        <v>453</v>
      </c>
      <c r="F54" s="68" t="str">
        <f>HYPERLINK("https://youtu.be/CSnk3PFyUi4","https://youtu.be/CSnk3PFyUi4")</f>
        <v>https://youtu.be/CSnk3PFyUi4</v>
      </c>
      <c r="G54" s="193" t="s">
        <v>454</v>
      </c>
    </row>
    <row r="55" spans="1:7" ht="45">
      <c r="A55" s="151">
        <v>2</v>
      </c>
      <c r="B55" s="151" t="s">
        <v>240</v>
      </c>
      <c r="C55" s="218" t="s">
        <v>305</v>
      </c>
      <c r="D55" s="151" t="s">
        <v>306</v>
      </c>
      <c r="E55" s="13" t="s">
        <v>456</v>
      </c>
      <c r="F55" s="47" t="s">
        <v>457</v>
      </c>
      <c r="G55" s="47" t="s">
        <v>458</v>
      </c>
    </row>
    <row r="56" spans="1:7" ht="45">
      <c r="A56" s="13">
        <v>3</v>
      </c>
      <c r="B56" s="23"/>
      <c r="C56" s="13" t="s">
        <v>48</v>
      </c>
      <c r="D56" s="13" t="s">
        <v>29</v>
      </c>
      <c r="E56" s="13" t="s">
        <v>260</v>
      </c>
      <c r="F56" s="221" t="s">
        <v>463</v>
      </c>
      <c r="G56" s="13" t="s">
        <v>262</v>
      </c>
    </row>
    <row r="57" spans="1:7">
      <c r="A57" s="479" t="s">
        <v>49</v>
      </c>
      <c r="B57" s="387"/>
      <c r="C57" s="387"/>
      <c r="D57" s="387"/>
      <c r="E57" s="387"/>
      <c r="F57" s="387"/>
      <c r="G57" s="388"/>
    </row>
    <row r="58" spans="1:7" ht="45">
      <c r="A58" s="13">
        <v>4</v>
      </c>
      <c r="B58" s="13" t="s">
        <v>369</v>
      </c>
      <c r="C58" s="13" t="s">
        <v>28</v>
      </c>
      <c r="D58" s="13" t="s">
        <v>55</v>
      </c>
      <c r="E58" s="13" t="s">
        <v>465</v>
      </c>
      <c r="F58" s="13" t="s">
        <v>466</v>
      </c>
      <c r="G58" s="13" t="s">
        <v>467</v>
      </c>
    </row>
    <row r="59" spans="1:7" ht="60">
      <c r="A59" s="398">
        <v>5</v>
      </c>
      <c r="B59" s="398" t="s">
        <v>469</v>
      </c>
      <c r="C59" s="398" t="s">
        <v>93</v>
      </c>
      <c r="D59" s="398" t="s">
        <v>293</v>
      </c>
      <c r="E59" s="398" t="s">
        <v>471</v>
      </c>
      <c r="F59" s="17" t="s">
        <v>472</v>
      </c>
      <c r="G59" s="486" t="s">
        <v>474</v>
      </c>
    </row>
    <row r="60" spans="1:7" ht="30">
      <c r="A60" s="399"/>
      <c r="B60" s="399"/>
      <c r="C60" s="399"/>
      <c r="D60" s="399"/>
      <c r="E60" s="399"/>
      <c r="F60" s="227" t="str">
        <f>HYPERLINK("https://victorymuseum.ru/upload/files/sled_voiny_v_moey_semye.pdf","https://victorymuseum.ru/upload/files/sled_voiny_v_moey_semye.pdf")</f>
        <v>https://victorymuseum.ru/upload/files/sled_voiny_v_moey_semye.pdf</v>
      </c>
      <c r="G60" s="399"/>
    </row>
    <row r="61" spans="1:7" ht="54">
      <c r="A61" s="151">
        <v>6</v>
      </c>
      <c r="B61" s="151" t="s">
        <v>435</v>
      </c>
      <c r="C61" s="13" t="s">
        <v>48</v>
      </c>
      <c r="D61" s="206" t="s">
        <v>53</v>
      </c>
      <c r="E61" s="229" t="s">
        <v>475</v>
      </c>
      <c r="F61" s="230" t="s">
        <v>476</v>
      </c>
      <c r="G61" s="232" t="s">
        <v>477</v>
      </c>
    </row>
    <row r="62" spans="1:7">
      <c r="A62" s="479" t="s">
        <v>60</v>
      </c>
      <c r="B62" s="387"/>
      <c r="C62" s="387"/>
      <c r="D62" s="387"/>
      <c r="E62" s="387"/>
      <c r="F62" s="387"/>
      <c r="G62" s="388"/>
    </row>
    <row r="63" spans="1:7" ht="15">
      <c r="A63" s="6"/>
      <c r="B63" s="6"/>
      <c r="C63" s="6"/>
      <c r="D63" s="6"/>
      <c r="E63" s="6"/>
      <c r="F63" s="6"/>
      <c r="G63" s="6"/>
    </row>
    <row r="64" spans="1:7">
      <c r="A64" s="480" t="s">
        <v>65</v>
      </c>
      <c r="B64" s="392"/>
      <c r="C64" s="392"/>
      <c r="D64" s="392"/>
      <c r="E64" s="392"/>
      <c r="F64" s="392"/>
      <c r="G64" s="392"/>
    </row>
    <row r="65" spans="1:7" ht="31.5">
      <c r="A65" s="46" t="s">
        <v>7</v>
      </c>
      <c r="B65" s="46" t="s">
        <v>3</v>
      </c>
      <c r="C65" s="46" t="s">
        <v>9</v>
      </c>
      <c r="D65" s="46" t="s">
        <v>10</v>
      </c>
      <c r="E65" s="46" t="s">
        <v>11</v>
      </c>
      <c r="F65" s="46" t="s">
        <v>12</v>
      </c>
      <c r="G65" s="46" t="s">
        <v>13</v>
      </c>
    </row>
    <row r="66" spans="1:7" ht="45">
      <c r="A66" s="157">
        <v>1</v>
      </c>
      <c r="B66" s="113" t="s">
        <v>79</v>
      </c>
      <c r="C66" s="38" t="s">
        <v>48</v>
      </c>
      <c r="D66" s="38" t="s">
        <v>71</v>
      </c>
      <c r="E66" s="38" t="s">
        <v>481</v>
      </c>
      <c r="F66" s="42" t="s">
        <v>196</v>
      </c>
      <c r="G66" s="38" t="s">
        <v>77</v>
      </c>
    </row>
    <row r="67" spans="1:7">
      <c r="A67" s="150"/>
      <c r="B67" s="150"/>
      <c r="C67" s="150"/>
      <c r="D67" s="150"/>
      <c r="E67" s="150"/>
      <c r="F67" s="150"/>
      <c r="G67" s="150"/>
    </row>
    <row r="68" spans="1:7">
      <c r="A68" s="408" t="s">
        <v>200</v>
      </c>
      <c r="B68" s="392"/>
      <c r="C68" s="12"/>
      <c r="D68" s="12"/>
      <c r="E68" s="12"/>
      <c r="F68" s="409">
        <v>43945</v>
      </c>
      <c r="G68" s="392"/>
    </row>
    <row r="69" spans="1:7" ht="31.5">
      <c r="A69" s="9" t="s">
        <v>7</v>
      </c>
      <c r="B69" s="9" t="s">
        <v>3</v>
      </c>
      <c r="C69" s="9" t="s">
        <v>9</v>
      </c>
      <c r="D69" s="9" t="s">
        <v>10</v>
      </c>
      <c r="E69" s="9" t="s">
        <v>11</v>
      </c>
      <c r="F69" s="9" t="s">
        <v>12</v>
      </c>
      <c r="G69" s="9" t="s">
        <v>13</v>
      </c>
    </row>
    <row r="70" spans="1:7" ht="60">
      <c r="A70" s="151">
        <v>1</v>
      </c>
      <c r="B70" s="157" t="s">
        <v>483</v>
      </c>
      <c r="C70" s="21" t="s">
        <v>484</v>
      </c>
      <c r="D70" s="13" t="s">
        <v>132</v>
      </c>
      <c r="E70" s="157" t="s">
        <v>486</v>
      </c>
      <c r="F70" s="235" t="str">
        <f>HYPERLINK(" https://videouroki.net/","Весь класс в контакте. В случае отсутствия связ пройти по ссылке")</f>
        <v>Весь класс в контакте. В случае отсутствия связ пройти по ссылке</v>
      </c>
      <c r="G70" s="13" t="s">
        <v>491</v>
      </c>
    </row>
    <row r="71" spans="1:7" ht="30">
      <c r="A71" s="485">
        <v>2</v>
      </c>
      <c r="B71" s="485" t="s">
        <v>492</v>
      </c>
      <c r="C71" s="401" t="s">
        <v>90</v>
      </c>
      <c r="D71" s="485" t="s">
        <v>29</v>
      </c>
      <c r="E71" s="401" t="s">
        <v>496</v>
      </c>
      <c r="F71" s="149" t="str">
        <f>HYPERLINK("https://www.youtube.com/watch?v=lFQO20c0FfI","https://www.youtube.com/watch?v=lFQO20c0FfI")</f>
        <v>https://www.youtube.com/watch?v=lFQO20c0FfI</v>
      </c>
      <c r="G71" s="401" t="s">
        <v>499</v>
      </c>
    </row>
    <row r="72" spans="1:7" ht="30">
      <c r="A72" s="399"/>
      <c r="B72" s="399"/>
      <c r="C72" s="399"/>
      <c r="D72" s="399"/>
      <c r="E72" s="399"/>
      <c r="F72" s="13" t="s">
        <v>503</v>
      </c>
      <c r="G72" s="399"/>
    </row>
    <row r="73" spans="1:7" ht="45">
      <c r="A73" s="17">
        <v>3</v>
      </c>
      <c r="B73" s="17" t="s">
        <v>271</v>
      </c>
      <c r="C73" s="17" t="s">
        <v>28</v>
      </c>
      <c r="D73" s="17" t="s">
        <v>55</v>
      </c>
      <c r="E73" s="17" t="s">
        <v>352</v>
      </c>
      <c r="F73" s="17" t="s">
        <v>505</v>
      </c>
      <c r="G73" s="17" t="s">
        <v>506</v>
      </c>
    </row>
    <row r="74" spans="1:7">
      <c r="A74" s="479" t="s">
        <v>49</v>
      </c>
      <c r="B74" s="387"/>
      <c r="C74" s="387"/>
      <c r="D74" s="387"/>
      <c r="E74" s="387"/>
      <c r="F74" s="387"/>
      <c r="G74" s="388"/>
    </row>
    <row r="75" spans="1:7" ht="15">
      <c r="A75" s="485">
        <v>4</v>
      </c>
      <c r="B75" s="401" t="s">
        <v>369</v>
      </c>
      <c r="C75" s="401" t="s">
        <v>136</v>
      </c>
      <c r="D75" s="401" t="s">
        <v>510</v>
      </c>
      <c r="E75" s="410" t="s">
        <v>513</v>
      </c>
      <c r="F75" s="239" t="s">
        <v>514</v>
      </c>
      <c r="G75" s="487"/>
    </row>
    <row r="76" spans="1:7" ht="69" customHeight="1">
      <c r="A76" s="399"/>
      <c r="B76" s="399"/>
      <c r="C76" s="399"/>
      <c r="D76" s="399"/>
      <c r="E76" s="411"/>
      <c r="F76" s="167" t="s">
        <v>520</v>
      </c>
      <c r="G76" s="395"/>
    </row>
    <row r="77" spans="1:7" ht="90">
      <c r="A77" s="13">
        <v>5</v>
      </c>
      <c r="B77" s="23"/>
      <c r="C77" s="13" t="s">
        <v>295</v>
      </c>
      <c r="D77" s="13" t="s">
        <v>335</v>
      </c>
      <c r="E77" s="13" t="s">
        <v>522</v>
      </c>
      <c r="F77" s="81" t="str">
        <f>HYPERLINK("https://infourok.ru/prezentaciyarabstvo-v-drevnem-rime-vosstanie-spartaka-klass-3746863.html","zoom при отсуствии соединения изучить презентацию самостоятельно https://infourok.ru/prezentaciyarabstvo-v-drevnem-rime-vosstanie-spartaka-klass-3746863.html ")</f>
        <v xml:space="preserve">zoom при отсуствии соединения изучить презентацию самостоятельно https://infourok.ru/prezentaciyarabstvo-v-drevnem-rime-vosstanie-spartaka-klass-3746863.html </v>
      </c>
      <c r="G77" s="13" t="s">
        <v>526</v>
      </c>
    </row>
    <row r="78" spans="1:7">
      <c r="A78" s="479"/>
      <c r="B78" s="387"/>
      <c r="C78" s="387"/>
      <c r="D78" s="387"/>
      <c r="E78" s="387"/>
      <c r="F78" s="387"/>
      <c r="G78" s="388"/>
    </row>
    <row r="79" spans="1:7" ht="15">
      <c r="A79" s="6"/>
      <c r="B79" s="6"/>
      <c r="C79" s="6"/>
      <c r="D79" s="6"/>
      <c r="E79" s="6"/>
      <c r="F79" s="6"/>
      <c r="G79" s="6"/>
    </row>
    <row r="80" spans="1:7">
      <c r="A80" s="480" t="s">
        <v>65</v>
      </c>
      <c r="B80" s="392"/>
      <c r="C80" s="392"/>
      <c r="D80" s="392"/>
      <c r="E80" s="392"/>
      <c r="F80" s="392"/>
      <c r="G80" s="392"/>
    </row>
    <row r="81" spans="1:7" ht="31.5">
      <c r="A81" s="46" t="s">
        <v>7</v>
      </c>
      <c r="B81" s="46" t="s">
        <v>3</v>
      </c>
      <c r="C81" s="46" t="s">
        <v>9</v>
      </c>
      <c r="D81" s="46" t="s">
        <v>10</v>
      </c>
      <c r="E81" s="46" t="s">
        <v>11</v>
      </c>
      <c r="F81" s="46" t="s">
        <v>12</v>
      </c>
      <c r="G81" s="46" t="s">
        <v>13</v>
      </c>
    </row>
    <row r="82" spans="1:7" ht="45">
      <c r="A82" s="151">
        <v>1</v>
      </c>
      <c r="B82" s="179"/>
      <c r="C82" s="151" t="s">
        <v>39</v>
      </c>
      <c r="D82" s="13" t="s">
        <v>530</v>
      </c>
      <c r="E82" s="151" t="s">
        <v>531</v>
      </c>
      <c r="F82" s="242" t="str">
        <f>HYPERLINK("https://infourok.ru/prezentaciya-ogon-drug-i-vrag-2551683.html","https://infourok.ru/prezentaciya-ogon-drug-i-vrag-2551683.html")</f>
        <v>https://infourok.ru/prezentaciya-ogon-drug-i-vrag-2551683.html</v>
      </c>
      <c r="G82" s="179"/>
    </row>
    <row r="83" spans="1:7" ht="15">
      <c r="A83" s="152"/>
      <c r="B83" s="152"/>
      <c r="C83" s="152"/>
      <c r="D83" s="152"/>
      <c r="E83" s="152"/>
      <c r="F83" s="152"/>
      <c r="G83" s="152"/>
    </row>
    <row r="84" spans="1:7">
      <c r="A84" s="408" t="s">
        <v>534</v>
      </c>
      <c r="B84" s="392"/>
      <c r="C84" s="12"/>
      <c r="D84" s="12"/>
      <c r="E84" s="12"/>
      <c r="F84" s="409">
        <v>43946</v>
      </c>
      <c r="G84" s="392"/>
    </row>
    <row r="85" spans="1:7" ht="31.5">
      <c r="A85" s="9" t="s">
        <v>7</v>
      </c>
      <c r="B85" s="9" t="s">
        <v>3</v>
      </c>
      <c r="C85" s="9" t="s">
        <v>9</v>
      </c>
      <c r="D85" s="9" t="s">
        <v>10</v>
      </c>
      <c r="E85" s="9" t="s">
        <v>11</v>
      </c>
      <c r="F85" s="9" t="s">
        <v>12</v>
      </c>
      <c r="G85" s="9" t="s">
        <v>13</v>
      </c>
    </row>
    <row r="86" spans="1:7" ht="45">
      <c r="A86" s="151">
        <v>1</v>
      </c>
      <c r="B86" s="151" t="s">
        <v>14</v>
      </c>
      <c r="C86" s="13" t="s">
        <v>39</v>
      </c>
      <c r="D86" s="151" t="s">
        <v>61</v>
      </c>
      <c r="E86" s="13" t="s">
        <v>541</v>
      </c>
      <c r="F86" s="244" t="s">
        <v>542</v>
      </c>
      <c r="G86" s="151" t="s">
        <v>546</v>
      </c>
    </row>
    <row r="87" spans="1:7" ht="45">
      <c r="A87" s="17">
        <v>2</v>
      </c>
      <c r="B87" s="24"/>
      <c r="C87" s="17"/>
      <c r="D87" s="17" t="s">
        <v>550</v>
      </c>
      <c r="E87" s="17" t="s">
        <v>551</v>
      </c>
      <c r="F87" s="248" t="str">
        <f>HYPERLINK("https://xn--80aaa5afbdcn5bede.xn--p1ai/3-4kl/truzhenicza-volga-burlaki-i-parohody/","пройти по ссылке")</f>
        <v>пройти по ссылке</v>
      </c>
      <c r="G87" s="17" t="s">
        <v>554</v>
      </c>
    </row>
    <row r="88" spans="1:7" ht="45">
      <c r="A88" s="401">
        <v>3</v>
      </c>
      <c r="B88" s="401" t="s">
        <v>37</v>
      </c>
      <c r="C88" s="401" t="s">
        <v>67</v>
      </c>
      <c r="D88" s="401" t="s">
        <v>29</v>
      </c>
      <c r="E88" s="401" t="s">
        <v>496</v>
      </c>
      <c r="F88" s="18" t="s">
        <v>558</v>
      </c>
      <c r="G88" s="401" t="s">
        <v>262</v>
      </c>
    </row>
    <row r="89" spans="1:7" ht="15">
      <c r="A89" s="483"/>
      <c r="B89" s="483"/>
      <c r="C89" s="483"/>
      <c r="D89" s="483"/>
      <c r="E89" s="483"/>
      <c r="F89" s="149" t="str">
        <f>HYPERLINK("https://vk.com/away.php?to=https%3A%2F%2Fjoin.skype.com%2Finvite%2FgBec3xebu1Zm&amp;cc_key=","перейти по ссылке")</f>
        <v>перейти по ссылке</v>
      </c>
      <c r="G89" s="483"/>
    </row>
    <row r="90" spans="1:7" ht="30">
      <c r="A90" s="399"/>
      <c r="B90" s="399"/>
      <c r="C90" s="399"/>
      <c r="D90" s="399"/>
      <c r="E90" s="399"/>
      <c r="F90" s="149" t="str">
        <f>HYPERLINK("https://www.youtube.com/watch?v=lFQO20c0FfI","https://www.youtube.com/watch?v=lFQO20c0FfI")</f>
        <v>https://www.youtube.com/watch?v=lFQO20c0FfI</v>
      </c>
      <c r="G90" s="399"/>
    </row>
    <row r="91" spans="1:7">
      <c r="A91" s="479" t="s">
        <v>49</v>
      </c>
      <c r="B91" s="387"/>
      <c r="C91" s="387"/>
      <c r="D91" s="387"/>
      <c r="E91" s="387"/>
      <c r="F91" s="387"/>
      <c r="G91" s="388"/>
    </row>
    <row r="92" spans="1:7" ht="45">
      <c r="A92" s="13">
        <v>4</v>
      </c>
      <c r="B92" s="23"/>
      <c r="C92" s="13" t="s">
        <v>305</v>
      </c>
      <c r="D92" s="13" t="s">
        <v>256</v>
      </c>
      <c r="E92" s="13" t="s">
        <v>564</v>
      </c>
      <c r="F92" s="68" t="str">
        <f>HYPERLINK("https://youtu.be/EOwnU6WR-e8","https://youtu.be/EOwnU6WR-e8")</f>
        <v>https://youtu.be/EOwnU6WR-e8</v>
      </c>
      <c r="G92" s="13" t="s">
        <v>555</v>
      </c>
    </row>
    <row r="93" spans="1:7">
      <c r="A93" s="479" t="s">
        <v>60</v>
      </c>
      <c r="B93" s="387"/>
      <c r="C93" s="387"/>
      <c r="D93" s="387"/>
      <c r="E93" s="387"/>
      <c r="F93" s="387"/>
      <c r="G93" s="388"/>
    </row>
    <row r="94" spans="1:7" ht="15">
      <c r="A94" s="6"/>
      <c r="B94" s="6"/>
      <c r="C94" s="6"/>
      <c r="D94" s="6"/>
      <c r="E94" s="6"/>
      <c r="F94" s="6"/>
      <c r="G94" s="6"/>
    </row>
    <row r="95" spans="1:7">
      <c r="A95" s="480" t="s">
        <v>65</v>
      </c>
      <c r="B95" s="392"/>
      <c r="C95" s="392"/>
      <c r="D95" s="392"/>
      <c r="E95" s="392"/>
      <c r="F95" s="392"/>
      <c r="G95" s="392"/>
    </row>
    <row r="96" spans="1:7" ht="31.5">
      <c r="A96" s="46" t="s">
        <v>7</v>
      </c>
      <c r="B96" s="46" t="s">
        <v>3</v>
      </c>
      <c r="C96" s="46" t="s">
        <v>9</v>
      </c>
      <c r="D96" s="46" t="s">
        <v>10</v>
      </c>
      <c r="E96" s="46" t="s">
        <v>11</v>
      </c>
      <c r="F96" s="46" t="s">
        <v>12</v>
      </c>
      <c r="G96" s="46" t="s">
        <v>13</v>
      </c>
    </row>
    <row r="97" spans="1:7" ht="45">
      <c r="A97" s="13">
        <v>1</v>
      </c>
      <c r="B97" s="23"/>
      <c r="C97" s="13" t="s">
        <v>193</v>
      </c>
      <c r="D97" s="13" t="s">
        <v>331</v>
      </c>
      <c r="E97" s="13" t="s">
        <v>114</v>
      </c>
      <c r="F97" s="18" t="s">
        <v>566</v>
      </c>
      <c r="G97" s="23"/>
    </row>
  </sheetData>
  <mergeCells count="85">
    <mergeCell ref="A25:G25"/>
    <mergeCell ref="A23:A24"/>
    <mergeCell ref="A26:A27"/>
    <mergeCell ref="B26:B27"/>
    <mergeCell ref="C26:C27"/>
    <mergeCell ref="D26:D27"/>
    <mergeCell ref="E26:E27"/>
    <mergeCell ref="F26:F27"/>
    <mergeCell ref="C23:C24"/>
    <mergeCell ref="D23:D24"/>
    <mergeCell ref="E23:E24"/>
    <mergeCell ref="G23:G24"/>
    <mergeCell ref="G9:G10"/>
    <mergeCell ref="A12:G12"/>
    <mergeCell ref="A14:G14"/>
    <mergeCell ref="A19:B19"/>
    <mergeCell ref="F19:G19"/>
    <mergeCell ref="B23:B24"/>
    <mergeCell ref="A7:G7"/>
    <mergeCell ref="A9:A10"/>
    <mergeCell ref="B9:B10"/>
    <mergeCell ref="C9:C10"/>
    <mergeCell ref="D9:D10"/>
    <mergeCell ref="E9:E10"/>
    <mergeCell ref="A1:B1"/>
    <mergeCell ref="F1:G1"/>
    <mergeCell ref="A3:A4"/>
    <mergeCell ref="B3:B4"/>
    <mergeCell ref="C3:C4"/>
    <mergeCell ref="D3:D4"/>
    <mergeCell ref="E3:E4"/>
    <mergeCell ref="G3:G4"/>
    <mergeCell ref="A93:G93"/>
    <mergeCell ref="A95:G95"/>
    <mergeCell ref="G75:G76"/>
    <mergeCell ref="A78:G78"/>
    <mergeCell ref="A80:G80"/>
    <mergeCell ref="A84:B84"/>
    <mergeCell ref="F84:G84"/>
    <mergeCell ref="A88:A90"/>
    <mergeCell ref="B88:B90"/>
    <mergeCell ref="C88:C90"/>
    <mergeCell ref="D88:D90"/>
    <mergeCell ref="E88:E90"/>
    <mergeCell ref="G88:G90"/>
    <mergeCell ref="A91:G91"/>
    <mergeCell ref="A75:A76"/>
    <mergeCell ref="B75:B76"/>
    <mergeCell ref="C75:C76"/>
    <mergeCell ref="D75:D76"/>
    <mergeCell ref="E75:E76"/>
    <mergeCell ref="A71:A72"/>
    <mergeCell ref="B71:B72"/>
    <mergeCell ref="C71:C72"/>
    <mergeCell ref="G71:G72"/>
    <mergeCell ref="A74:G74"/>
    <mergeCell ref="D71:D72"/>
    <mergeCell ref="E71:E72"/>
    <mergeCell ref="G59:G60"/>
    <mergeCell ref="A62:G62"/>
    <mergeCell ref="A64:G64"/>
    <mergeCell ref="A68:B68"/>
    <mergeCell ref="F68:G68"/>
    <mergeCell ref="A59:A60"/>
    <mergeCell ref="B59:B60"/>
    <mergeCell ref="C59:C60"/>
    <mergeCell ref="D59:D60"/>
    <mergeCell ref="E59:E60"/>
    <mergeCell ref="A42:G42"/>
    <mergeCell ref="A46:G46"/>
    <mergeCell ref="A48:G48"/>
    <mergeCell ref="F52:G52"/>
    <mergeCell ref="A57:G57"/>
    <mergeCell ref="A52:B52"/>
    <mergeCell ref="E37:E39"/>
    <mergeCell ref="G37:G39"/>
    <mergeCell ref="G26:G27"/>
    <mergeCell ref="A29:G29"/>
    <mergeCell ref="A31:G31"/>
    <mergeCell ref="A35:B35"/>
    <mergeCell ref="F35:G35"/>
    <mergeCell ref="A37:A39"/>
    <mergeCell ref="B37:B39"/>
    <mergeCell ref="C37:C39"/>
    <mergeCell ref="D37:D39"/>
  </mergeCells>
  <hyperlinks>
    <hyperlink ref="F22" r:id="rId1"/>
    <hyperlink ref="F43" r:id="rId2"/>
    <hyperlink ref="F66" r:id="rId3"/>
    <hyperlink ref="F76" r:id="rId4"/>
    <hyperlink ref="F86" r:id="rId5"/>
  </hyperlink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92"/>
  <sheetViews>
    <sheetView workbookViewId="0"/>
  </sheetViews>
  <sheetFormatPr defaultColWidth="14.42578125" defaultRowHeight="15.75" customHeight="1"/>
  <cols>
    <col min="2" max="2" width="17.7109375" customWidth="1"/>
    <col min="3" max="3" width="18.5703125" customWidth="1"/>
    <col min="4" max="4" width="18.85546875" customWidth="1"/>
    <col min="5" max="5" width="23" customWidth="1"/>
    <col min="6" max="6" width="37.42578125" customWidth="1"/>
    <col min="7" max="7" width="28.140625" customWidth="1"/>
  </cols>
  <sheetData>
    <row r="1" spans="1:7">
      <c r="A1" s="391" t="s">
        <v>1</v>
      </c>
      <c r="B1" s="392"/>
      <c r="C1" s="4"/>
      <c r="D1" s="4"/>
      <c r="E1" s="4"/>
      <c r="F1" s="393">
        <v>43941</v>
      </c>
      <c r="G1" s="392"/>
    </row>
    <row r="2" spans="1:7" ht="31.5">
      <c r="A2" s="46" t="s">
        <v>7</v>
      </c>
      <c r="B2" s="46" t="s">
        <v>3</v>
      </c>
      <c r="C2" s="46" t="s">
        <v>9</v>
      </c>
      <c r="D2" s="46" t="s">
        <v>10</v>
      </c>
      <c r="E2" s="46" t="s">
        <v>11</v>
      </c>
      <c r="F2" s="46" t="s">
        <v>12</v>
      </c>
      <c r="G2" s="46" t="s">
        <v>13</v>
      </c>
    </row>
    <row r="3" spans="1:7" ht="30">
      <c r="A3" s="398">
        <v>1</v>
      </c>
      <c r="B3" s="454"/>
      <c r="C3" s="398" t="s">
        <v>282</v>
      </c>
      <c r="D3" s="398" t="s">
        <v>284</v>
      </c>
      <c r="E3" s="398" t="s">
        <v>285</v>
      </c>
      <c r="F3" s="162" t="str">
        <f>HYPERLINK("https://yandex.ru/video/preview/?filmId=7707857561112924683&amp;text=видеоурок%20понятие%20о%20местоимении%206%20класс&amp;path=wizard&amp;parent-reqid=1587122448705326-1403722138770970573100244-production-app-host-vla-web-yp-234&amp;redircnt=1587122468.1","посмотреть видео-урок по ссылке")</f>
        <v>посмотреть видео-урок по ссылке</v>
      </c>
      <c r="G3" s="398" t="s">
        <v>291</v>
      </c>
    </row>
    <row r="4" spans="1:7" ht="135">
      <c r="A4" s="399"/>
      <c r="B4" s="399"/>
      <c r="C4" s="399"/>
      <c r="D4" s="399"/>
      <c r="E4" s="399"/>
      <c r="F4" s="11" t="str">
        <f>HYPERLINK("https://yandex.ru/video/preview/?filmId=7707857561112924683&amp;text=видеоурок%20понятие%20о%20местоимении%206%20класс&amp;path=wizard&amp;parent-reqid=1587122448705326-1403722138770970573100244-production-app-host-vla-web-yp-234&amp;redircnt=1587122468.1","https://yandex.ru/video/preview/?filmId=7707857561112924683&amp;text=видеоурок%20понятие%20о%20местоимении%206%20класс&amp;path=wizard&amp;parent-reqid=1587122448705326-1403722138770970573100244-production-app-host-vla-web-yp-234&amp;redircnt=1587122468.1")</f>
        <v>https://yandex.ru/video/preview/?filmId=7707857561112924683&amp;text=видеоурок%20понятие%20о%20местоимении%206%20класс&amp;path=wizard&amp;parent-reqid=1587122448705326-1403722138770970573100244-production-app-host-vla-web-yp-234&amp;redircnt=1587122468.1</v>
      </c>
      <c r="G4" s="399"/>
    </row>
    <row r="5" spans="1:7" ht="60">
      <c r="A5" s="13">
        <v>2</v>
      </c>
      <c r="B5" s="163" t="s">
        <v>26</v>
      </c>
      <c r="C5" s="13" t="s">
        <v>296</v>
      </c>
      <c r="D5" s="13" t="s">
        <v>297</v>
      </c>
      <c r="E5" s="13" t="s">
        <v>298</v>
      </c>
      <c r="F5" s="165" t="s">
        <v>299</v>
      </c>
      <c r="G5" s="167" t="s">
        <v>302</v>
      </c>
    </row>
    <row r="6" spans="1:7" ht="30">
      <c r="A6" s="401">
        <v>3</v>
      </c>
      <c r="B6" s="401" t="s">
        <v>304</v>
      </c>
      <c r="C6" s="401" t="s">
        <v>305</v>
      </c>
      <c r="D6" s="401" t="s">
        <v>306</v>
      </c>
      <c r="E6" s="401" t="s">
        <v>307</v>
      </c>
      <c r="F6" s="18" t="s">
        <v>308</v>
      </c>
      <c r="G6" s="401" t="s">
        <v>309</v>
      </c>
    </row>
    <row r="7" spans="1:7" ht="15">
      <c r="A7" s="483"/>
      <c r="B7" s="483"/>
      <c r="C7" s="483"/>
      <c r="D7" s="483"/>
      <c r="E7" s="483"/>
      <c r="F7" s="149" t="s">
        <v>314</v>
      </c>
      <c r="G7" s="483"/>
    </row>
    <row r="8" spans="1:7" ht="15">
      <c r="A8" s="399"/>
      <c r="B8" s="399"/>
      <c r="C8" s="399"/>
      <c r="D8" s="399"/>
      <c r="E8" s="399"/>
      <c r="F8" s="149" t="s">
        <v>315</v>
      </c>
      <c r="G8" s="399"/>
    </row>
    <row r="9" spans="1:7" ht="13.5">
      <c r="A9" s="415" t="s">
        <v>49</v>
      </c>
      <c r="B9" s="387"/>
      <c r="C9" s="387"/>
      <c r="D9" s="387"/>
      <c r="E9" s="387"/>
      <c r="F9" s="387"/>
      <c r="G9" s="388"/>
    </row>
    <row r="10" spans="1:7" ht="30">
      <c r="A10" s="13">
        <v>4</v>
      </c>
      <c r="B10" s="21" t="s">
        <v>51</v>
      </c>
      <c r="C10" s="13" t="s">
        <v>317</v>
      </c>
      <c r="D10" s="21" t="s">
        <v>132</v>
      </c>
      <c r="E10" s="13" t="s">
        <v>318</v>
      </c>
      <c r="F10" s="174" t="s">
        <v>319</v>
      </c>
      <c r="G10" s="174" t="s">
        <v>320</v>
      </c>
    </row>
    <row r="11" spans="1:7" ht="60">
      <c r="A11" s="17">
        <v>5</v>
      </c>
      <c r="B11" s="24"/>
      <c r="C11" s="17" t="s">
        <v>317</v>
      </c>
      <c r="D11" s="17" t="s">
        <v>321</v>
      </c>
      <c r="E11" s="17" t="s">
        <v>322</v>
      </c>
      <c r="F11" s="14" t="s">
        <v>323</v>
      </c>
      <c r="G11" s="17" t="s">
        <v>324</v>
      </c>
    </row>
    <row r="12" spans="1:7" ht="72">
      <c r="A12" s="13">
        <v>6</v>
      </c>
      <c r="B12" s="23"/>
      <c r="C12" s="13" t="s">
        <v>325</v>
      </c>
      <c r="D12" s="13" t="s">
        <v>53</v>
      </c>
      <c r="E12" s="175" t="s">
        <v>279</v>
      </c>
      <c r="F12" s="177" t="s">
        <v>326</v>
      </c>
      <c r="G12" s="177" t="s">
        <v>286</v>
      </c>
    </row>
    <row r="13" spans="1:7" ht="13.5">
      <c r="A13" s="415" t="s">
        <v>60</v>
      </c>
      <c r="B13" s="387"/>
      <c r="C13" s="387"/>
      <c r="D13" s="387"/>
      <c r="E13" s="387"/>
      <c r="F13" s="387"/>
      <c r="G13" s="388"/>
    </row>
    <row r="14" spans="1:7" ht="15">
      <c r="A14" s="41"/>
      <c r="B14" s="41"/>
      <c r="C14" s="41"/>
      <c r="D14" s="41"/>
      <c r="E14" s="41"/>
      <c r="F14" s="41" t="s">
        <v>329</v>
      </c>
      <c r="G14" s="41"/>
    </row>
    <row r="15" spans="1:7" ht="13.5">
      <c r="A15" s="421" t="s">
        <v>65</v>
      </c>
      <c r="B15" s="392"/>
      <c r="C15" s="392"/>
      <c r="D15" s="392"/>
      <c r="E15" s="392"/>
      <c r="F15" s="392"/>
      <c r="G15" s="392"/>
    </row>
    <row r="16" spans="1:7" ht="31.5">
      <c r="A16" s="46" t="s">
        <v>7</v>
      </c>
      <c r="B16" s="46" t="s">
        <v>3</v>
      </c>
      <c r="C16" s="46" t="s">
        <v>9</v>
      </c>
      <c r="D16" s="46" t="s">
        <v>10</v>
      </c>
      <c r="E16" s="46" t="s">
        <v>11</v>
      </c>
      <c r="F16" s="46" t="s">
        <v>12</v>
      </c>
      <c r="G16" s="46" t="s">
        <v>13</v>
      </c>
    </row>
    <row r="17" spans="1:7" ht="45">
      <c r="A17" s="13">
        <v>1</v>
      </c>
      <c r="B17" s="113" t="s">
        <v>79</v>
      </c>
      <c r="C17" s="13" t="s">
        <v>48</v>
      </c>
      <c r="D17" s="13" t="s">
        <v>332</v>
      </c>
      <c r="E17" s="13" t="s">
        <v>333</v>
      </c>
      <c r="F17" s="149" t="s">
        <v>334</v>
      </c>
      <c r="G17" s="23"/>
    </row>
    <row r="18" spans="1:7">
      <c r="A18" s="43"/>
      <c r="B18" s="43"/>
      <c r="C18" s="43"/>
      <c r="D18" s="43"/>
      <c r="E18" s="43"/>
      <c r="F18" s="43"/>
      <c r="G18" s="43"/>
    </row>
    <row r="19" spans="1:7">
      <c r="A19" s="391" t="s">
        <v>85</v>
      </c>
      <c r="B19" s="392"/>
      <c r="C19" s="4"/>
      <c r="D19" s="4"/>
      <c r="E19" s="4"/>
      <c r="F19" s="393">
        <v>43942</v>
      </c>
      <c r="G19" s="392"/>
    </row>
    <row r="20" spans="1:7" ht="31.5">
      <c r="A20" s="9" t="s">
        <v>7</v>
      </c>
      <c r="B20" s="9" t="s">
        <v>3</v>
      </c>
      <c r="C20" s="9" t="s">
        <v>9</v>
      </c>
      <c r="D20" s="9" t="s">
        <v>10</v>
      </c>
      <c r="E20" s="9" t="s">
        <v>11</v>
      </c>
      <c r="F20" s="9" t="s">
        <v>12</v>
      </c>
      <c r="G20" s="9" t="s">
        <v>13</v>
      </c>
    </row>
    <row r="21" spans="1:7" ht="45">
      <c r="A21" s="13">
        <v>1</v>
      </c>
      <c r="B21" s="23"/>
      <c r="C21" s="13" t="s">
        <v>317</v>
      </c>
      <c r="D21" s="13" t="s">
        <v>340</v>
      </c>
      <c r="E21" s="13" t="s">
        <v>341</v>
      </c>
      <c r="F21" s="47" t="s">
        <v>342</v>
      </c>
      <c r="G21" s="13" t="s">
        <v>344</v>
      </c>
    </row>
    <row r="22" spans="1:7" ht="30">
      <c r="A22" s="398">
        <v>2</v>
      </c>
      <c r="B22" s="445" t="s">
        <v>26</v>
      </c>
      <c r="C22" s="398" t="s">
        <v>305</v>
      </c>
      <c r="D22" s="398" t="s">
        <v>29</v>
      </c>
      <c r="E22" s="437" t="s">
        <v>352</v>
      </c>
      <c r="F22" s="183" t="s">
        <v>353</v>
      </c>
      <c r="G22" s="500" t="s">
        <v>359</v>
      </c>
    </row>
    <row r="23" spans="1:7" ht="30">
      <c r="A23" s="483"/>
      <c r="B23" s="446"/>
      <c r="C23" s="483"/>
      <c r="D23" s="483"/>
      <c r="E23" s="499"/>
      <c r="F23" s="188" t="s">
        <v>362</v>
      </c>
      <c r="G23" s="483"/>
    </row>
    <row r="24" spans="1:7" ht="45">
      <c r="A24" s="399"/>
      <c r="B24" s="449"/>
      <c r="C24" s="399"/>
      <c r="D24" s="399"/>
      <c r="E24" s="411"/>
      <c r="F24" s="81" t="s">
        <v>359</v>
      </c>
      <c r="G24" s="399"/>
    </row>
    <row r="25" spans="1:7" ht="75">
      <c r="A25" s="13">
        <v>3</v>
      </c>
      <c r="B25" s="23"/>
      <c r="C25" s="13" t="s">
        <v>317</v>
      </c>
      <c r="D25" s="13" t="s">
        <v>366</v>
      </c>
      <c r="E25" s="13" t="s">
        <v>368</v>
      </c>
      <c r="F25" s="190" t="str">
        <f>HYPERLINK("https://youtu.be/EOwnU6WR-e8","https://youtu.be/EOwnU6WR-e8")</f>
        <v>https://youtu.be/EOwnU6WR-e8</v>
      </c>
      <c r="G25" s="13"/>
    </row>
    <row r="26" spans="1:7" ht="13.5">
      <c r="A26" s="415" t="s">
        <v>49</v>
      </c>
      <c r="B26" s="387"/>
      <c r="C26" s="387"/>
      <c r="D26" s="387"/>
      <c r="E26" s="387"/>
      <c r="F26" s="387"/>
      <c r="G26" s="388"/>
    </row>
    <row r="27" spans="1:7" ht="15">
      <c r="A27" s="398">
        <v>4</v>
      </c>
      <c r="B27" s="445" t="s">
        <v>51</v>
      </c>
      <c r="C27" s="398" t="s">
        <v>375</v>
      </c>
      <c r="D27" s="398" t="s">
        <v>245</v>
      </c>
      <c r="E27" s="437" t="s">
        <v>377</v>
      </c>
      <c r="F27" s="192" t="str">
        <f>HYPERLINK("https://us04web.zoom.us/j/79938805282?pwd=d1hsd3Q5eGFhcklrWldFN2k4OGp3dz09","подключение поссылке")</f>
        <v>подключение поссылке</v>
      </c>
      <c r="G27" s="447" t="s">
        <v>380</v>
      </c>
    </row>
    <row r="28" spans="1:7" ht="30">
      <c r="A28" s="399"/>
      <c r="B28" s="449"/>
      <c r="C28" s="399"/>
      <c r="D28" s="399"/>
      <c r="E28" s="411"/>
      <c r="F28" s="195" t="str">
        <f>HYPERLINK("https://yandex.ru/video/preview/?filmId=7707857561112924683&amp;text=видеоурок%20понятие%20о%20местоимении%206%20класс&amp;path=wizard&amp;parent-reqid=1587123879650688-612443544015407627600126-production-app-host-vla-web-yp-250&amp;redircnt=1587123888.1","в случае отсутствия связи пройти по ссылке")</f>
        <v>в случае отсутствия связи пройти по ссылке</v>
      </c>
      <c r="G28" s="395"/>
    </row>
    <row r="29" spans="1:7" ht="45">
      <c r="A29" s="398">
        <v>5</v>
      </c>
      <c r="B29" s="398"/>
      <c r="C29" s="398" t="s">
        <v>317</v>
      </c>
      <c r="D29" s="398" t="s">
        <v>385</v>
      </c>
      <c r="E29" s="398" t="s">
        <v>386</v>
      </c>
      <c r="F29" s="198" t="s">
        <v>387</v>
      </c>
      <c r="G29" s="401" t="s">
        <v>388</v>
      </c>
    </row>
    <row r="30" spans="1:7" ht="30">
      <c r="A30" s="483"/>
      <c r="B30" s="483"/>
      <c r="C30" s="483"/>
      <c r="D30" s="483"/>
      <c r="E30" s="483"/>
      <c r="F30" s="198" t="s">
        <v>389</v>
      </c>
      <c r="G30" s="483"/>
    </row>
    <row r="31" spans="1:7" ht="15">
      <c r="A31" s="399"/>
      <c r="B31" s="399"/>
      <c r="C31" s="399"/>
      <c r="D31" s="399"/>
      <c r="E31" s="399"/>
      <c r="F31" s="165" t="s">
        <v>391</v>
      </c>
      <c r="G31" s="399"/>
    </row>
    <row r="32" spans="1:7" ht="13.5">
      <c r="A32" s="415" t="s">
        <v>60</v>
      </c>
      <c r="B32" s="387"/>
      <c r="C32" s="387"/>
      <c r="D32" s="387"/>
      <c r="E32" s="387"/>
      <c r="F32" s="387"/>
      <c r="G32" s="388"/>
    </row>
    <row r="33" spans="1:7" ht="15">
      <c r="A33" s="41"/>
      <c r="B33" s="41"/>
      <c r="C33" s="41"/>
      <c r="D33" s="41"/>
      <c r="E33" s="41"/>
      <c r="F33" s="41"/>
      <c r="G33" s="41"/>
    </row>
    <row r="34" spans="1:7" ht="13.5">
      <c r="A34" s="421" t="s">
        <v>65</v>
      </c>
      <c r="B34" s="392"/>
      <c r="C34" s="392"/>
      <c r="D34" s="392"/>
      <c r="E34" s="392"/>
      <c r="F34" s="392"/>
      <c r="G34" s="392"/>
    </row>
    <row r="35" spans="1:7" ht="31.5">
      <c r="A35" s="46" t="s">
        <v>7</v>
      </c>
      <c r="B35" s="46" t="s">
        <v>3</v>
      </c>
      <c r="C35" s="46" t="s">
        <v>9</v>
      </c>
      <c r="D35" s="46" t="s">
        <v>10</v>
      </c>
      <c r="E35" s="46" t="s">
        <v>11</v>
      </c>
      <c r="F35" s="46" t="s">
        <v>12</v>
      </c>
      <c r="G35" s="46" t="s">
        <v>13</v>
      </c>
    </row>
    <row r="36" spans="1:7" ht="30">
      <c r="A36" s="13">
        <v>1</v>
      </c>
      <c r="B36" s="23"/>
      <c r="C36" s="13" t="s">
        <v>193</v>
      </c>
      <c r="D36" s="13" t="s">
        <v>156</v>
      </c>
      <c r="E36" s="13" t="s">
        <v>397</v>
      </c>
      <c r="F36" s="149" t="str">
        <f>HYPERLINK("https://vk.com/video-167710738_456239025","https://vk.com/video-167710738_456239025")</f>
        <v>https://vk.com/video-167710738_456239025</v>
      </c>
      <c r="G36" s="23"/>
    </row>
    <row r="37" spans="1:7">
      <c r="A37" s="70"/>
      <c r="B37" s="70"/>
      <c r="C37" s="70"/>
      <c r="D37" s="70"/>
      <c r="E37" s="70"/>
      <c r="F37" s="70"/>
      <c r="G37" s="70"/>
    </row>
    <row r="38" spans="1:7">
      <c r="A38" s="391" t="s">
        <v>119</v>
      </c>
      <c r="B38" s="392"/>
      <c r="C38" s="4"/>
      <c r="D38" s="4"/>
      <c r="E38" s="4"/>
      <c r="F38" s="393">
        <v>43943</v>
      </c>
      <c r="G38" s="392"/>
    </row>
    <row r="39" spans="1:7" ht="31.5">
      <c r="A39" s="9" t="s">
        <v>7</v>
      </c>
      <c r="B39" s="9" t="s">
        <v>3</v>
      </c>
      <c r="C39" s="9" t="s">
        <v>9</v>
      </c>
      <c r="D39" s="9" t="s">
        <v>10</v>
      </c>
      <c r="E39" s="9" t="s">
        <v>11</v>
      </c>
      <c r="F39" s="9" t="s">
        <v>12</v>
      </c>
      <c r="G39" s="9" t="s">
        <v>13</v>
      </c>
    </row>
    <row r="40" spans="1:7" ht="45">
      <c r="A40" s="13">
        <v>1</v>
      </c>
      <c r="B40" s="23"/>
      <c r="C40" s="13" t="s">
        <v>90</v>
      </c>
      <c r="D40" s="13" t="s">
        <v>335</v>
      </c>
      <c r="E40" s="13" t="s">
        <v>400</v>
      </c>
      <c r="F40" s="68" t="str">
        <f>HYPERLINK("https://infourok.ru/prezentaciya-k-uroku-istorii-usilenie-moskovskogo-knyazhestvaklass-2961423.html","https://infourok.ru/prezentaciya-k-uroku-istorii-usilenie-moskovskogo-knyazhestvaklass-2961423.html")</f>
        <v>https://infourok.ru/prezentaciya-k-uroku-istorii-usilenie-moskovskogo-knyazhestvaklass-2961423.html</v>
      </c>
      <c r="G40" s="204" t="s">
        <v>401</v>
      </c>
    </row>
    <row r="41" spans="1:7" ht="30">
      <c r="A41" s="13">
        <v>2</v>
      </c>
      <c r="B41" s="13" t="s">
        <v>240</v>
      </c>
      <c r="C41" s="13" t="s">
        <v>189</v>
      </c>
      <c r="D41" s="13" t="s">
        <v>132</v>
      </c>
      <c r="E41" s="13" t="s">
        <v>406</v>
      </c>
      <c r="F41" s="149" t="str">
        <f>HYPERLINK("https://youtu.be/dYMXVqhHjEM","Весь класс в контакте. В случае отсутствия связ  по ссылке")</f>
        <v>Весь класс в контакте. В случае отсутствия связ  по ссылке</v>
      </c>
      <c r="G41" s="13" t="s">
        <v>407</v>
      </c>
    </row>
    <row r="42" spans="1:7" ht="30">
      <c r="A42" s="13">
        <v>3</v>
      </c>
      <c r="B42" s="23"/>
      <c r="C42" s="13" t="s">
        <v>39</v>
      </c>
      <c r="D42" s="13" t="s">
        <v>347</v>
      </c>
      <c r="E42" s="205" t="s">
        <v>408</v>
      </c>
      <c r="F42" s="207" t="s">
        <v>411</v>
      </c>
      <c r="G42" s="39" t="s">
        <v>416</v>
      </c>
    </row>
    <row r="43" spans="1:7" ht="13.5">
      <c r="A43" s="415" t="s">
        <v>49</v>
      </c>
      <c r="B43" s="387"/>
      <c r="C43" s="387"/>
      <c r="D43" s="387"/>
      <c r="E43" s="387"/>
      <c r="F43" s="387"/>
      <c r="G43" s="388"/>
    </row>
    <row r="44" spans="1:7" ht="30">
      <c r="A44" s="13">
        <v>4</v>
      </c>
      <c r="B44" s="92" t="s">
        <v>51</v>
      </c>
      <c r="C44" s="13" t="s">
        <v>48</v>
      </c>
      <c r="D44" s="13" t="s">
        <v>297</v>
      </c>
      <c r="E44" s="13" t="s">
        <v>422</v>
      </c>
      <c r="F44" s="208" t="s">
        <v>423</v>
      </c>
      <c r="G44" s="210" t="s">
        <v>424</v>
      </c>
    </row>
    <row r="45" spans="1:7" ht="60">
      <c r="A45" s="17">
        <v>5</v>
      </c>
      <c r="B45" s="24"/>
      <c r="C45" s="17" t="s">
        <v>39</v>
      </c>
      <c r="D45" s="17" t="s">
        <v>245</v>
      </c>
      <c r="E45" s="17" t="s">
        <v>427</v>
      </c>
      <c r="F45" s="22" t="str">
        <f>HYPERLINK("https://interneturok.ru/lesson/russian/6-klass/bmestoimenieb/prityazhatelnye-mestoimeniya","Личные местоимения изучить по учебнику п. 123, для притяжательных пройти по ссылке")</f>
        <v>Личные местоимения изучить по учебнику п. 123, для притяжательных пройти по ссылке</v>
      </c>
      <c r="G45" s="14" t="s">
        <v>429</v>
      </c>
    </row>
    <row r="46" spans="1:7" ht="30">
      <c r="A46" s="13">
        <v>6</v>
      </c>
      <c r="B46" s="23"/>
      <c r="C46" s="13" t="s">
        <v>295</v>
      </c>
      <c r="D46" s="13" t="s">
        <v>430</v>
      </c>
      <c r="E46" s="13" t="s">
        <v>431</v>
      </c>
      <c r="F46" s="13" t="s">
        <v>432</v>
      </c>
      <c r="G46" s="13" t="s">
        <v>433</v>
      </c>
    </row>
    <row r="47" spans="1:7" ht="13.5">
      <c r="A47" s="415" t="s">
        <v>60</v>
      </c>
      <c r="B47" s="387"/>
      <c r="C47" s="387"/>
      <c r="D47" s="387"/>
      <c r="E47" s="387"/>
      <c r="F47" s="387"/>
      <c r="G47" s="388"/>
    </row>
    <row r="48" spans="1:7" ht="15">
      <c r="A48" s="41"/>
      <c r="B48" s="41"/>
      <c r="C48" s="41"/>
      <c r="D48" s="41"/>
      <c r="E48" s="41"/>
      <c r="F48" s="41"/>
      <c r="G48" s="41"/>
    </row>
    <row r="49" spans="1:7" ht="13.5">
      <c r="A49" s="421" t="s">
        <v>65</v>
      </c>
      <c r="B49" s="392"/>
      <c r="C49" s="392"/>
      <c r="D49" s="392"/>
      <c r="E49" s="392"/>
      <c r="F49" s="392"/>
      <c r="G49" s="392"/>
    </row>
    <row r="50" spans="1:7" ht="31.5">
      <c r="A50" s="46" t="s">
        <v>7</v>
      </c>
      <c r="B50" s="46" t="s">
        <v>3</v>
      </c>
      <c r="C50" s="46" t="s">
        <v>9</v>
      </c>
      <c r="D50" s="46" t="s">
        <v>10</v>
      </c>
      <c r="E50" s="46" t="s">
        <v>11</v>
      </c>
      <c r="F50" s="46" t="s">
        <v>12</v>
      </c>
      <c r="G50" s="46" t="s">
        <v>13</v>
      </c>
    </row>
    <row r="51" spans="1:7" ht="30">
      <c r="A51" s="13">
        <v>1</v>
      </c>
      <c r="B51" s="23"/>
      <c r="C51" s="13" t="s">
        <v>193</v>
      </c>
      <c r="D51" s="13" t="s">
        <v>156</v>
      </c>
      <c r="E51" s="13" t="s">
        <v>438</v>
      </c>
      <c r="F51" s="68" t="str">
        <f>HYPERLINK("https://vk.com/video-37112441_456241823","https://vk.com/video-37112441_456241823")</f>
        <v>https://vk.com/video-37112441_456241823</v>
      </c>
      <c r="G51" s="23"/>
    </row>
    <row r="52" spans="1:7">
      <c r="A52" s="70"/>
      <c r="B52" s="70"/>
      <c r="C52" s="70"/>
      <c r="D52" s="70"/>
      <c r="E52" s="70"/>
      <c r="F52" s="70"/>
      <c r="G52" s="70"/>
    </row>
    <row r="53" spans="1:7">
      <c r="A53" s="391" t="s">
        <v>173</v>
      </c>
      <c r="B53" s="392"/>
      <c r="C53" s="4"/>
      <c r="D53" s="4"/>
      <c r="E53" s="4"/>
      <c r="F53" s="393">
        <v>43944</v>
      </c>
      <c r="G53" s="392"/>
    </row>
    <row r="54" spans="1:7" ht="31.5">
      <c r="A54" s="9" t="s">
        <v>7</v>
      </c>
      <c r="B54" s="9" t="s">
        <v>3</v>
      </c>
      <c r="C54" s="9" t="s">
        <v>9</v>
      </c>
      <c r="D54" s="9" t="s">
        <v>10</v>
      </c>
      <c r="E54" s="9" t="s">
        <v>11</v>
      </c>
      <c r="F54" s="9" t="s">
        <v>12</v>
      </c>
      <c r="G54" s="9" t="s">
        <v>13</v>
      </c>
    </row>
    <row r="55" spans="1:7" ht="45">
      <c r="A55" s="398">
        <v>1</v>
      </c>
      <c r="B55" s="398"/>
      <c r="C55" s="398" t="s">
        <v>39</v>
      </c>
      <c r="D55" s="398" t="s">
        <v>245</v>
      </c>
      <c r="E55" s="398" t="s">
        <v>447</v>
      </c>
      <c r="F55" s="10" t="s">
        <v>451</v>
      </c>
      <c r="G55" s="398" t="s">
        <v>452</v>
      </c>
    </row>
    <row r="56" spans="1:7" ht="135">
      <c r="A56" s="399"/>
      <c r="B56" s="399"/>
      <c r="C56" s="399"/>
      <c r="D56" s="399"/>
      <c r="E56" s="399"/>
      <c r="F56" s="217" t="str">
        <f>HYPERLINK("https://yandex.ru/video/preview/?filmId=4188464036614634739&amp;text=видеоурок%20вопросительные%20местоимения%206%20класс&amp;path=wizard&amp;parent-reqid=1587124932975048-19205886072480365812916-production-app-host-sas-web-yp-142&amp;redircnt=1587124945.1","https://yandex.ru/video/preview/?filmId=4188464036614634739&amp;text=видеоурок%20вопросительные%20местоимения%206%20класс&amp;path=wizard&amp;parent-reqid=1587124932975048-19205886072480365812916-production-app-host-sas-web-yp-142&amp;redircnt=1587124945.1")</f>
        <v>https://yandex.ru/video/preview/?filmId=4188464036614634739&amp;text=видеоурок%20вопросительные%20местоимения%206%20класс&amp;path=wizard&amp;parent-reqid=1587124932975048-19205886072480365812916-production-app-host-sas-web-yp-142&amp;redircnt=1587124945.1</v>
      </c>
      <c r="G56" s="483"/>
    </row>
    <row r="57" spans="1:7" ht="45">
      <c r="A57" s="17">
        <v>2</v>
      </c>
      <c r="B57" s="17" t="s">
        <v>240</v>
      </c>
      <c r="C57" s="17" t="s">
        <v>455</v>
      </c>
      <c r="D57" s="17" t="s">
        <v>347</v>
      </c>
      <c r="E57" s="219" t="s">
        <v>408</v>
      </c>
      <c r="F57" s="220" t="s">
        <v>459</v>
      </c>
      <c r="G57" s="222" t="s">
        <v>464</v>
      </c>
    </row>
    <row r="58" spans="1:7" ht="45">
      <c r="A58" s="13">
        <v>3</v>
      </c>
      <c r="B58" s="23"/>
      <c r="C58" s="13" t="s">
        <v>39</v>
      </c>
      <c r="D58" s="13" t="s">
        <v>366</v>
      </c>
      <c r="E58" s="13" t="s">
        <v>468</v>
      </c>
      <c r="F58" s="224" t="str">
        <f>HYPERLINK("https://youtu.be/TVShSmB68XU","https://youtu.be/TVShSmB68XU")</f>
        <v>https://youtu.be/TVShSmB68XU</v>
      </c>
      <c r="G58" s="225" t="s">
        <v>473</v>
      </c>
    </row>
    <row r="59" spans="1:7" ht="13.5">
      <c r="A59" s="415" t="s">
        <v>49</v>
      </c>
      <c r="B59" s="387"/>
      <c r="C59" s="387"/>
      <c r="D59" s="387"/>
      <c r="E59" s="387"/>
      <c r="F59" s="387"/>
      <c r="G59" s="388"/>
    </row>
    <row r="60" spans="1:7" ht="45">
      <c r="A60" s="13">
        <v>4</v>
      </c>
      <c r="B60" s="23"/>
      <c r="C60" s="13" t="s">
        <v>48</v>
      </c>
      <c r="D60" s="13" t="s">
        <v>53</v>
      </c>
      <c r="E60" s="48" t="s">
        <v>475</v>
      </c>
      <c r="F60" s="226" t="s">
        <v>476</v>
      </c>
      <c r="G60" s="228" t="s">
        <v>477</v>
      </c>
    </row>
    <row r="61" spans="1:7" ht="30">
      <c r="A61" s="401">
        <v>5</v>
      </c>
      <c r="B61" s="491" t="s">
        <v>426</v>
      </c>
      <c r="C61" s="401" t="s">
        <v>305</v>
      </c>
      <c r="D61" s="401" t="s">
        <v>297</v>
      </c>
      <c r="E61" s="493" t="s">
        <v>478</v>
      </c>
      <c r="F61" s="233" t="s">
        <v>479</v>
      </c>
      <c r="G61" s="492" t="s">
        <v>480</v>
      </c>
    </row>
    <row r="62" spans="1:7" ht="12.75">
      <c r="A62" s="483"/>
      <c r="B62" s="483"/>
      <c r="C62" s="483"/>
      <c r="D62" s="483"/>
      <c r="E62" s="392"/>
      <c r="F62" s="498" t="str">
        <f>HYPERLINK("https://infourok.ru/","Кто не смог подключиться: в личном кабинете https://infourok.ru/")</f>
        <v>Кто не смог подключиться: в личном кабинете https://infourok.ru/</v>
      </c>
      <c r="G62" s="483"/>
    </row>
    <row r="63" spans="1:7" ht="12.75">
      <c r="A63" s="399"/>
      <c r="B63" s="399"/>
      <c r="C63" s="399"/>
      <c r="D63" s="399"/>
      <c r="E63" s="428"/>
      <c r="F63" s="411"/>
      <c r="G63" s="399"/>
    </row>
    <row r="64" spans="1:7" ht="13.5">
      <c r="A64" s="415" t="s">
        <v>60</v>
      </c>
      <c r="B64" s="387"/>
      <c r="C64" s="387"/>
      <c r="D64" s="387"/>
      <c r="E64" s="387"/>
      <c r="F64" s="387"/>
      <c r="G64" s="388"/>
    </row>
    <row r="65" spans="1:7" ht="15">
      <c r="A65" s="41"/>
      <c r="B65" s="41"/>
      <c r="C65" s="41"/>
      <c r="D65" s="41"/>
      <c r="E65" s="41"/>
      <c r="F65" s="41"/>
      <c r="G65" s="41"/>
    </row>
    <row r="66" spans="1:7" ht="13.5">
      <c r="A66" s="421" t="s">
        <v>65</v>
      </c>
      <c r="B66" s="392"/>
      <c r="C66" s="392"/>
      <c r="D66" s="392"/>
      <c r="E66" s="392"/>
      <c r="F66" s="392"/>
      <c r="G66" s="392"/>
    </row>
    <row r="67" spans="1:7" ht="31.5">
      <c r="A67" s="46" t="s">
        <v>7</v>
      </c>
      <c r="B67" s="46" t="s">
        <v>3</v>
      </c>
      <c r="C67" s="46" t="s">
        <v>9</v>
      </c>
      <c r="D67" s="46" t="s">
        <v>10</v>
      </c>
      <c r="E67" s="46" t="s">
        <v>11</v>
      </c>
      <c r="F67" s="46" t="s">
        <v>12</v>
      </c>
      <c r="G67" s="46" t="s">
        <v>13</v>
      </c>
    </row>
    <row r="68" spans="1:7" ht="30">
      <c r="A68" s="13">
        <v>1</v>
      </c>
      <c r="B68" s="23"/>
      <c r="C68" s="13" t="s">
        <v>48</v>
      </c>
      <c r="D68" s="13" t="s">
        <v>488</v>
      </c>
      <c r="E68" s="13" t="s">
        <v>489</v>
      </c>
      <c r="F68" s="13" t="s">
        <v>490</v>
      </c>
      <c r="G68" s="13" t="s">
        <v>77</v>
      </c>
    </row>
    <row r="69" spans="1:7">
      <c r="A69" s="43"/>
      <c r="B69" s="43"/>
      <c r="C69" s="43"/>
      <c r="D69" s="43"/>
      <c r="E69" s="43"/>
      <c r="F69" s="43"/>
      <c r="G69" s="43"/>
    </row>
    <row r="70" spans="1:7">
      <c r="A70" s="391" t="s">
        <v>200</v>
      </c>
      <c r="B70" s="392"/>
      <c r="C70" s="4"/>
      <c r="D70" s="4"/>
      <c r="E70" s="4"/>
      <c r="F70" s="393">
        <v>43945</v>
      </c>
      <c r="G70" s="392"/>
    </row>
    <row r="71" spans="1:7" ht="31.5">
      <c r="A71" s="9" t="s">
        <v>7</v>
      </c>
      <c r="B71" s="9" t="s">
        <v>3</v>
      </c>
      <c r="C71" s="9" t="s">
        <v>9</v>
      </c>
      <c r="D71" s="9" t="s">
        <v>10</v>
      </c>
      <c r="E71" s="9" t="s">
        <v>11</v>
      </c>
      <c r="F71" s="9" t="s">
        <v>12</v>
      </c>
      <c r="G71" s="9" t="s">
        <v>13</v>
      </c>
    </row>
    <row r="72" spans="1:7" ht="45">
      <c r="A72" s="17">
        <v>1</v>
      </c>
      <c r="B72" s="17" t="s">
        <v>494</v>
      </c>
      <c r="C72" s="17" t="s">
        <v>375</v>
      </c>
      <c r="D72" s="17" t="s">
        <v>340</v>
      </c>
      <c r="E72" s="17" t="s">
        <v>495</v>
      </c>
      <c r="F72" s="22" t="str">
        <f>HYPERLINK("https://us04web.zoom.us/j/77770026246?pwd=VzVmSW5mR1R6VVpJZERMMFM5L1A3Zz09","подключение по ссылке")</f>
        <v>подключение по ссылке</v>
      </c>
      <c r="G72" s="17" t="s">
        <v>497</v>
      </c>
    </row>
    <row r="73" spans="1:7" ht="30">
      <c r="A73" s="13">
        <v>2</v>
      </c>
      <c r="B73" s="13" t="s">
        <v>240</v>
      </c>
      <c r="C73" s="187" t="s">
        <v>15</v>
      </c>
      <c r="D73" s="13" t="s">
        <v>297</v>
      </c>
      <c r="E73" s="39" t="s">
        <v>500</v>
      </c>
      <c r="F73" s="238" t="s">
        <v>501</v>
      </c>
      <c r="G73" s="39" t="s">
        <v>509</v>
      </c>
    </row>
    <row r="74" spans="1:7" ht="15">
      <c r="A74" s="398">
        <v>3</v>
      </c>
      <c r="B74" s="398" t="s">
        <v>511</v>
      </c>
      <c r="C74" s="398" t="s">
        <v>375</v>
      </c>
      <c r="D74" s="398" t="s">
        <v>245</v>
      </c>
      <c r="E74" s="398" t="s">
        <v>515</v>
      </c>
      <c r="F74" s="11" t="str">
        <f>HYPERLINK("https://us04web.zoom.us/j/74956877305?pwd=b21pLzdLYWt5K1g1MnJmNzdZV0NYUT09","подключение по ссылке")</f>
        <v>подключение по ссылке</v>
      </c>
      <c r="G74" s="398" t="s">
        <v>516</v>
      </c>
    </row>
    <row r="75" spans="1:7" ht="30">
      <c r="A75" s="399"/>
      <c r="B75" s="399"/>
      <c r="C75" s="399"/>
      <c r="D75" s="399"/>
      <c r="E75" s="399"/>
      <c r="F75" s="14" t="s">
        <v>518</v>
      </c>
      <c r="G75" s="399"/>
    </row>
    <row r="76" spans="1:7" ht="13.5">
      <c r="A76" s="415" t="s">
        <v>49</v>
      </c>
      <c r="B76" s="387"/>
      <c r="C76" s="387"/>
      <c r="D76" s="387"/>
      <c r="E76" s="387"/>
      <c r="F76" s="387"/>
      <c r="G76" s="388"/>
    </row>
    <row r="77" spans="1:7" ht="30">
      <c r="A77" s="13">
        <v>4</v>
      </c>
      <c r="B77" s="13" t="s">
        <v>51</v>
      </c>
      <c r="C77" s="13" t="s">
        <v>39</v>
      </c>
      <c r="D77" s="13" t="s">
        <v>132</v>
      </c>
      <c r="E77" s="13" t="s">
        <v>406</v>
      </c>
      <c r="F77" s="149" t="str">
        <f>HYPERLINK("https://youtu.be/dYMXVqhHjEM","https://youtu.be/dYMXVqhHjEM")</f>
        <v>https://youtu.be/dYMXVqhHjEM</v>
      </c>
      <c r="G77" s="149" t="str">
        <f>HYPERLINK("https://edu.skysmart.ru/student/gukahalato","https://edu.skysmart.ru/student/gukahalato")</f>
        <v>https://edu.skysmart.ru/student/gukahalato</v>
      </c>
    </row>
    <row r="78" spans="1:7" ht="30">
      <c r="A78" s="13">
        <v>5</v>
      </c>
      <c r="B78" s="13" t="s">
        <v>426</v>
      </c>
      <c r="C78" s="13" t="s">
        <v>39</v>
      </c>
      <c r="D78" s="13" t="s">
        <v>61</v>
      </c>
      <c r="E78" s="198" t="s">
        <v>524</v>
      </c>
      <c r="F78" s="165" t="s">
        <v>525</v>
      </c>
      <c r="G78" s="13" t="s">
        <v>527</v>
      </c>
    </row>
    <row r="79" spans="1:7" ht="60">
      <c r="A79" s="13">
        <v>6</v>
      </c>
      <c r="B79" s="23"/>
      <c r="C79" s="13" t="s">
        <v>295</v>
      </c>
      <c r="D79" s="13" t="s">
        <v>335</v>
      </c>
      <c r="E79" s="13" t="s">
        <v>529</v>
      </c>
      <c r="F79" s="149" t="str">
        <f>HYPERLINK("https://infourok.ru/prezentaciya-k-uroku-istorii-obedinenie-russkih-zemel-vokrug-moskvi-kulikovskaya-bitvaklass-2961378.html","zoom при отсуствия соединения изучить презентацию самостоятельно или учебник п. 21")</f>
        <v>zoom при отсуствия соединения изучить презентацию самостоятельно или учебник п. 21</v>
      </c>
      <c r="G79" s="13" t="s">
        <v>532</v>
      </c>
    </row>
    <row r="80" spans="1:7" ht="13.5">
      <c r="A80" s="415" t="s">
        <v>60</v>
      </c>
      <c r="B80" s="387"/>
      <c r="C80" s="387"/>
      <c r="D80" s="387"/>
      <c r="E80" s="387"/>
      <c r="F80" s="387"/>
      <c r="G80" s="388"/>
    </row>
    <row r="81" spans="1:7" ht="15">
      <c r="A81" s="41"/>
      <c r="B81" s="41"/>
      <c r="C81" s="41"/>
      <c r="D81" s="41"/>
      <c r="E81" s="41"/>
      <c r="F81" s="41"/>
      <c r="G81" s="41"/>
    </row>
    <row r="82" spans="1:7">
      <c r="A82" s="391" t="s">
        <v>534</v>
      </c>
      <c r="B82" s="392"/>
      <c r="C82" s="4"/>
      <c r="D82" s="4"/>
      <c r="E82" s="4"/>
      <c r="F82" s="393">
        <v>43946</v>
      </c>
      <c r="G82" s="392"/>
    </row>
    <row r="83" spans="1:7" ht="31.5">
      <c r="A83" s="9" t="s">
        <v>7</v>
      </c>
      <c r="B83" s="9" t="s">
        <v>3</v>
      </c>
      <c r="C83" s="9" t="s">
        <v>9</v>
      </c>
      <c r="D83" s="9" t="s">
        <v>10</v>
      </c>
      <c r="E83" s="9" t="s">
        <v>11</v>
      </c>
      <c r="F83" s="9" t="s">
        <v>12</v>
      </c>
      <c r="G83" s="9" t="s">
        <v>13</v>
      </c>
    </row>
    <row r="84" spans="1:7" ht="30">
      <c r="A84" s="13">
        <v>1</v>
      </c>
      <c r="B84" s="23"/>
      <c r="C84" s="13" t="s">
        <v>317</v>
      </c>
      <c r="D84" s="13" t="s">
        <v>245</v>
      </c>
      <c r="E84" s="13" t="s">
        <v>537</v>
      </c>
      <c r="F84" s="47" t="s">
        <v>538</v>
      </c>
      <c r="G84" s="47" t="s">
        <v>539</v>
      </c>
    </row>
    <row r="85" spans="1:7" ht="30">
      <c r="A85" s="401">
        <v>2</v>
      </c>
      <c r="B85" s="445" t="s">
        <v>26</v>
      </c>
      <c r="C85" s="398" t="s">
        <v>305</v>
      </c>
      <c r="D85" s="398" t="s">
        <v>297</v>
      </c>
      <c r="E85" s="425" t="s">
        <v>500</v>
      </c>
      <c r="F85" s="234" t="s">
        <v>543</v>
      </c>
      <c r="G85" s="82"/>
    </row>
    <row r="86" spans="1:7" ht="45">
      <c r="A86" s="399"/>
      <c r="B86" s="449"/>
      <c r="C86" s="399"/>
      <c r="D86" s="399"/>
      <c r="E86" s="399"/>
      <c r="F86" s="84" t="s">
        <v>547</v>
      </c>
      <c r="G86" s="246" t="s">
        <v>548</v>
      </c>
    </row>
    <row r="87" spans="1:7" ht="60">
      <c r="A87" s="13">
        <v>3</v>
      </c>
      <c r="B87" s="23"/>
      <c r="C87" s="13" t="s">
        <v>305</v>
      </c>
      <c r="D87" s="13" t="s">
        <v>366</v>
      </c>
      <c r="E87" s="13" t="s">
        <v>553</v>
      </c>
      <c r="F87" s="81" t="str">
        <f>HYPERLINK("https://youtu.be/EOwnU6WR-e8","https://youtu.be/EOwnU6WR-e8")</f>
        <v>https://youtu.be/EOwnU6WR-e8</v>
      </c>
      <c r="G87" s="84" t="s">
        <v>555</v>
      </c>
    </row>
    <row r="88" spans="1:7" ht="13.5">
      <c r="A88" s="415" t="s">
        <v>49</v>
      </c>
      <c r="B88" s="387"/>
      <c r="C88" s="387"/>
      <c r="D88" s="387"/>
      <c r="E88" s="387"/>
      <c r="F88" s="387"/>
      <c r="G88" s="388"/>
    </row>
    <row r="89" spans="1:7" ht="60">
      <c r="A89" s="13">
        <v>4</v>
      </c>
      <c r="B89" s="13"/>
      <c r="C89" s="13" t="s">
        <v>39</v>
      </c>
      <c r="D89" s="13" t="s">
        <v>448</v>
      </c>
      <c r="E89" s="13" t="s">
        <v>556</v>
      </c>
      <c r="F89" s="140" t="str">
        <f>HYPERLINK("http://vk.com/video-50850170_171436263","http://vk.com/video-50850170_171436263")</f>
        <v>http://vk.com/video-50850170_171436263</v>
      </c>
      <c r="G89" s="18" t="s">
        <v>560</v>
      </c>
    </row>
    <row r="90" spans="1:7" ht="30">
      <c r="A90" s="404">
        <v>5</v>
      </c>
      <c r="B90" s="401" t="s">
        <v>426</v>
      </c>
      <c r="C90" s="398" t="s">
        <v>305</v>
      </c>
      <c r="D90" s="494" t="s">
        <v>562</v>
      </c>
      <c r="E90" s="495" t="s">
        <v>563</v>
      </c>
      <c r="F90" s="250" t="s">
        <v>565</v>
      </c>
      <c r="G90" s="497"/>
    </row>
    <row r="91" spans="1:7" ht="103.5" customHeight="1">
      <c r="A91" s="428"/>
      <c r="B91" s="399"/>
      <c r="C91" s="399"/>
      <c r="D91" s="397"/>
      <c r="E91" s="496"/>
      <c r="F91" s="252" t="s">
        <v>567</v>
      </c>
      <c r="G91" s="395"/>
    </row>
    <row r="92" spans="1:7" ht="12.75">
      <c r="A92" s="253"/>
      <c r="B92" s="253"/>
      <c r="C92" s="253"/>
      <c r="D92" s="253"/>
      <c r="E92" s="253"/>
      <c r="F92" s="253"/>
      <c r="G92" s="253"/>
    </row>
  </sheetData>
  <mergeCells count="87">
    <mergeCell ref="G27:G28"/>
    <mergeCell ref="A9:G9"/>
    <mergeCell ref="A13:G13"/>
    <mergeCell ref="A15:G15"/>
    <mergeCell ref="A19:B19"/>
    <mergeCell ref="F19:G19"/>
    <mergeCell ref="B22:B24"/>
    <mergeCell ref="A26:G26"/>
    <mergeCell ref="A22:A24"/>
    <mergeCell ref="A27:A28"/>
    <mergeCell ref="B27:B28"/>
    <mergeCell ref="C27:C28"/>
    <mergeCell ref="D27:D28"/>
    <mergeCell ref="E27:E28"/>
    <mergeCell ref="G6:G8"/>
    <mergeCell ref="C22:C24"/>
    <mergeCell ref="D22:D24"/>
    <mergeCell ref="E22:E24"/>
    <mergeCell ref="G22:G24"/>
    <mergeCell ref="A6:A8"/>
    <mergeCell ref="B6:B8"/>
    <mergeCell ref="C6:C8"/>
    <mergeCell ref="D6:D8"/>
    <mergeCell ref="E6:E8"/>
    <mergeCell ref="A1:B1"/>
    <mergeCell ref="F1:G1"/>
    <mergeCell ref="B3:B4"/>
    <mergeCell ref="C3:C4"/>
    <mergeCell ref="D3:D4"/>
    <mergeCell ref="E3:E4"/>
    <mergeCell ref="G3:G4"/>
    <mergeCell ref="A3:A4"/>
    <mergeCell ref="A76:G76"/>
    <mergeCell ref="A80:G80"/>
    <mergeCell ref="A82:B82"/>
    <mergeCell ref="F82:G82"/>
    <mergeCell ref="A85:A86"/>
    <mergeCell ref="B85:B86"/>
    <mergeCell ref="C85:C86"/>
    <mergeCell ref="D85:D86"/>
    <mergeCell ref="E85:E86"/>
    <mergeCell ref="A88:G88"/>
    <mergeCell ref="A90:A91"/>
    <mergeCell ref="B90:B91"/>
    <mergeCell ref="C90:C91"/>
    <mergeCell ref="D90:D91"/>
    <mergeCell ref="E90:E91"/>
    <mergeCell ref="G90:G91"/>
    <mergeCell ref="D74:D75"/>
    <mergeCell ref="E74:E75"/>
    <mergeCell ref="A64:G64"/>
    <mergeCell ref="A66:G66"/>
    <mergeCell ref="A70:B70"/>
    <mergeCell ref="F70:G70"/>
    <mergeCell ref="A74:A75"/>
    <mergeCell ref="B74:B75"/>
    <mergeCell ref="C74:C75"/>
    <mergeCell ref="G74:G75"/>
    <mergeCell ref="A59:G59"/>
    <mergeCell ref="A61:A63"/>
    <mergeCell ref="B61:B63"/>
    <mergeCell ref="C61:C63"/>
    <mergeCell ref="D61:D63"/>
    <mergeCell ref="G61:G63"/>
    <mergeCell ref="E61:E63"/>
    <mergeCell ref="F62:F63"/>
    <mergeCell ref="A47:G47"/>
    <mergeCell ref="A49:G49"/>
    <mergeCell ref="A53:B53"/>
    <mergeCell ref="F53:G53"/>
    <mergeCell ref="A55:A56"/>
    <mergeCell ref="B55:B56"/>
    <mergeCell ref="C55:C56"/>
    <mergeCell ref="G55:G56"/>
    <mergeCell ref="D55:D56"/>
    <mergeCell ref="E55:E56"/>
    <mergeCell ref="G29:G31"/>
    <mergeCell ref="A32:G32"/>
    <mergeCell ref="A34:G34"/>
    <mergeCell ref="F38:G38"/>
    <mergeCell ref="A43:G43"/>
    <mergeCell ref="A29:A31"/>
    <mergeCell ref="B29:B31"/>
    <mergeCell ref="C29:C31"/>
    <mergeCell ref="A38:B38"/>
    <mergeCell ref="D29:D31"/>
    <mergeCell ref="E29:E31"/>
  </mergeCells>
  <hyperlinks>
    <hyperlink ref="F5" r:id="rId1"/>
    <hyperlink ref="G5" r:id="rId2"/>
    <hyperlink ref="F7" r:id="rId3"/>
    <hyperlink ref="F8" r:id="rId4"/>
    <hyperlink ref="F17" r:id="rId5"/>
    <hyperlink ref="F22" r:id="rId6"/>
    <hyperlink ref="G22" r:id="rId7"/>
    <hyperlink ref="F24" r:id="rId8"/>
    <hyperlink ref="F31" r:id="rId9"/>
    <hyperlink ref="F42" r:id="rId10"/>
    <hyperlink ref="F61" r:id="rId11"/>
    <hyperlink ref="G61" r:id="rId12"/>
    <hyperlink ref="F73" r:id="rId13"/>
    <hyperlink ref="F78" r:id="rId14"/>
    <hyperlink ref="F85" r:id="rId15"/>
    <hyperlink ref="F90" r:id="rId16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99"/>
  <sheetViews>
    <sheetView workbookViewId="0"/>
  </sheetViews>
  <sheetFormatPr defaultColWidth="14.42578125" defaultRowHeight="15.75" customHeight="1"/>
  <cols>
    <col min="4" max="4" width="18" customWidth="1"/>
    <col min="5" max="5" width="21.42578125" customWidth="1"/>
    <col min="6" max="6" width="30.140625" customWidth="1"/>
    <col min="7" max="7" width="37.42578125" customWidth="1"/>
  </cols>
  <sheetData>
    <row r="1" spans="1:7">
      <c r="A1" s="408" t="s">
        <v>1</v>
      </c>
      <c r="B1" s="392"/>
      <c r="C1" s="12"/>
      <c r="D1" s="12"/>
      <c r="E1" s="12"/>
      <c r="F1" s="409">
        <v>43941</v>
      </c>
      <c r="G1" s="392"/>
    </row>
    <row r="2" spans="1:7" ht="31.5">
      <c r="A2" s="9" t="s">
        <v>7</v>
      </c>
      <c r="B2" s="9" t="s">
        <v>3</v>
      </c>
      <c r="C2" s="9" t="s">
        <v>9</v>
      </c>
      <c r="D2" s="9" t="s">
        <v>10</v>
      </c>
      <c r="E2" s="9" t="s">
        <v>11</v>
      </c>
      <c r="F2" s="9" t="s">
        <v>12</v>
      </c>
      <c r="G2" s="9" t="s">
        <v>13</v>
      </c>
    </row>
    <row r="3" spans="1:7" ht="45">
      <c r="A3" s="13">
        <v>1</v>
      </c>
      <c r="B3" s="38" t="s">
        <v>482</v>
      </c>
      <c r="C3" s="38" t="s">
        <v>305</v>
      </c>
      <c r="D3" s="38" t="s">
        <v>485</v>
      </c>
      <c r="E3" s="38" t="s">
        <v>487</v>
      </c>
      <c r="F3" s="236" t="str">
        <f>HYPERLINK("https://class.dist-tutor.info/room.php","https://class.dist-tutor.info/room.php")</f>
        <v>https://class.dist-tutor.info/room.php</v>
      </c>
      <c r="G3" s="38" t="s">
        <v>493</v>
      </c>
    </row>
    <row r="4" spans="1:7" ht="15">
      <c r="A4" s="398">
        <v>2</v>
      </c>
      <c r="B4" s="454" t="s">
        <v>26</v>
      </c>
      <c r="C4" s="454" t="s">
        <v>39</v>
      </c>
      <c r="D4" s="454" t="s">
        <v>498</v>
      </c>
      <c r="E4" s="454" t="s">
        <v>502</v>
      </c>
      <c r="F4" s="237" t="s">
        <v>504</v>
      </c>
      <c r="G4" s="398" t="s">
        <v>507</v>
      </c>
    </row>
    <row r="5" spans="1:7" ht="15">
      <c r="A5" s="483"/>
      <c r="B5" s="483"/>
      <c r="C5" s="483"/>
      <c r="D5" s="483"/>
      <c r="E5" s="483"/>
      <c r="F5" s="237" t="s">
        <v>508</v>
      </c>
      <c r="G5" s="483"/>
    </row>
    <row r="6" spans="1:7" ht="30">
      <c r="A6" s="399"/>
      <c r="B6" s="399"/>
      <c r="C6" s="399"/>
      <c r="D6" s="399"/>
      <c r="E6" s="399"/>
      <c r="F6" s="240" t="s">
        <v>512</v>
      </c>
      <c r="G6" s="399"/>
    </row>
    <row r="7" spans="1:7" ht="30">
      <c r="A7" s="398">
        <v>3</v>
      </c>
      <c r="B7" s="454" t="s">
        <v>37</v>
      </c>
      <c r="C7" s="398" t="s">
        <v>305</v>
      </c>
      <c r="D7" s="398" t="s">
        <v>517</v>
      </c>
      <c r="E7" s="437" t="s">
        <v>519</v>
      </c>
      <c r="F7" s="241" t="s">
        <v>521</v>
      </c>
      <c r="G7" s="501" t="s">
        <v>523</v>
      </c>
    </row>
    <row r="8" spans="1:7" ht="60">
      <c r="A8" s="399"/>
      <c r="B8" s="399"/>
      <c r="C8" s="399"/>
      <c r="D8" s="399"/>
      <c r="E8" s="411"/>
      <c r="F8" s="155" t="s">
        <v>528</v>
      </c>
      <c r="G8" s="395"/>
    </row>
    <row r="9" spans="1:7" ht="13.5">
      <c r="A9" s="415" t="s">
        <v>49</v>
      </c>
      <c r="B9" s="387"/>
      <c r="C9" s="387"/>
      <c r="D9" s="387"/>
      <c r="E9" s="387"/>
      <c r="F9" s="387"/>
      <c r="G9" s="388"/>
    </row>
    <row r="10" spans="1:7" ht="30">
      <c r="A10" s="21">
        <v>4</v>
      </c>
      <c r="B10" s="38" t="s">
        <v>278</v>
      </c>
      <c r="C10" s="38" t="s">
        <v>15</v>
      </c>
      <c r="D10" s="38" t="s">
        <v>533</v>
      </c>
      <c r="E10" s="38" t="s">
        <v>535</v>
      </c>
      <c r="F10" s="42" t="s">
        <v>536</v>
      </c>
      <c r="G10" s="38" t="s">
        <v>540</v>
      </c>
    </row>
    <row r="11" spans="1:7" ht="75">
      <c r="A11" s="17">
        <v>5</v>
      </c>
      <c r="B11" s="243" t="s">
        <v>104</v>
      </c>
      <c r="C11" s="17" t="s">
        <v>48</v>
      </c>
      <c r="D11" s="17" t="s">
        <v>544</v>
      </c>
      <c r="E11" s="245" t="s">
        <v>545</v>
      </c>
      <c r="F11" s="10" t="s">
        <v>549</v>
      </c>
      <c r="G11" s="247" t="s">
        <v>552</v>
      </c>
    </row>
    <row r="12" spans="1:7" ht="30">
      <c r="A12" s="502">
        <v>6</v>
      </c>
      <c r="B12" s="503" t="s">
        <v>303</v>
      </c>
      <c r="C12" s="503" t="s">
        <v>67</v>
      </c>
      <c r="D12" s="503" t="s">
        <v>557</v>
      </c>
      <c r="E12" s="504" t="s">
        <v>559</v>
      </c>
      <c r="F12" s="249" t="s">
        <v>561</v>
      </c>
      <c r="G12" s="505"/>
    </row>
    <row r="13" spans="1:7" ht="45">
      <c r="A13" s="399"/>
      <c r="B13" s="399"/>
      <c r="C13" s="399"/>
      <c r="D13" s="399"/>
      <c r="E13" s="411"/>
      <c r="F13" s="251" t="str">
        <f>HYPERLINK("http://liter-rm.ru/etapy-razvitiya-syuzheta.html","Для тех, кто не смог подключиться перейти по ссылке:")</f>
        <v>Для тех, кто не смог подключиться перейти по ссылке:</v>
      </c>
      <c r="G13" s="395"/>
    </row>
    <row r="14" spans="1:7" ht="13.5">
      <c r="A14" s="415" t="s">
        <v>60</v>
      </c>
      <c r="B14" s="387"/>
      <c r="C14" s="387"/>
      <c r="D14" s="387"/>
      <c r="E14" s="387"/>
      <c r="F14" s="387"/>
      <c r="G14" s="388"/>
    </row>
    <row r="15" spans="1:7" ht="15">
      <c r="A15" s="41"/>
      <c r="B15" s="41"/>
      <c r="C15" s="41"/>
      <c r="D15" s="41"/>
      <c r="E15" s="41"/>
      <c r="F15" s="41"/>
      <c r="G15" s="41"/>
    </row>
    <row r="16" spans="1:7" ht="13.5">
      <c r="A16" s="421" t="s">
        <v>65</v>
      </c>
      <c r="B16" s="392"/>
      <c r="C16" s="392"/>
      <c r="D16" s="392"/>
      <c r="E16" s="392"/>
      <c r="F16" s="392"/>
      <c r="G16" s="392"/>
    </row>
    <row r="17" spans="1:7" ht="31.5">
      <c r="A17" s="46" t="s">
        <v>7</v>
      </c>
      <c r="B17" s="46" t="s">
        <v>3</v>
      </c>
      <c r="C17" s="46" t="s">
        <v>9</v>
      </c>
      <c r="D17" s="46" t="s">
        <v>10</v>
      </c>
      <c r="E17" s="46" t="s">
        <v>11</v>
      </c>
      <c r="F17" s="46" t="s">
        <v>12</v>
      </c>
      <c r="G17" s="46" t="s">
        <v>13</v>
      </c>
    </row>
    <row r="18" spans="1:7" ht="45">
      <c r="A18" s="13">
        <v>1</v>
      </c>
      <c r="B18" s="13" t="s">
        <v>79</v>
      </c>
      <c r="C18" s="13" t="s">
        <v>48</v>
      </c>
      <c r="D18" s="13" t="s">
        <v>568</v>
      </c>
      <c r="E18" s="13" t="s">
        <v>569</v>
      </c>
      <c r="F18" s="18" t="s">
        <v>570</v>
      </c>
      <c r="G18" s="13" t="s">
        <v>571</v>
      </c>
    </row>
    <row r="19" spans="1:7">
      <c r="A19" s="43"/>
      <c r="B19" s="43"/>
      <c r="C19" s="43"/>
      <c r="D19" s="43"/>
      <c r="E19" s="43"/>
      <c r="F19" s="43"/>
      <c r="G19" s="43"/>
    </row>
    <row r="20" spans="1:7">
      <c r="A20" s="391" t="s">
        <v>85</v>
      </c>
      <c r="B20" s="392"/>
      <c r="C20" s="4"/>
      <c r="D20" s="4"/>
      <c r="E20" s="4"/>
      <c r="F20" s="393">
        <v>43942</v>
      </c>
      <c r="G20" s="392"/>
    </row>
    <row r="21" spans="1:7" ht="31.5">
      <c r="A21" s="9" t="s">
        <v>7</v>
      </c>
      <c r="B21" s="9" t="s">
        <v>3</v>
      </c>
      <c r="C21" s="9" t="s">
        <v>9</v>
      </c>
      <c r="D21" s="9" t="s">
        <v>10</v>
      </c>
      <c r="E21" s="9" t="s">
        <v>11</v>
      </c>
      <c r="F21" s="9" t="s">
        <v>12</v>
      </c>
      <c r="G21" s="9" t="s">
        <v>13</v>
      </c>
    </row>
    <row r="22" spans="1:7" ht="75">
      <c r="A22" s="17">
        <v>1</v>
      </c>
      <c r="B22" s="99" t="s">
        <v>482</v>
      </c>
      <c r="C22" s="17" t="s">
        <v>15</v>
      </c>
      <c r="D22" s="17" t="s">
        <v>572</v>
      </c>
      <c r="E22" s="17" t="s">
        <v>573</v>
      </c>
      <c r="F22" s="11" t="str">
        <f>HYPERLINK("https://infourok.ru/","В личном кабинете на сайте https://infourok.ru/")</f>
        <v>В личном кабинете на сайте https://infourok.ru/</v>
      </c>
      <c r="G22" s="17" t="s">
        <v>574</v>
      </c>
    </row>
    <row r="23" spans="1:7" ht="45">
      <c r="A23" s="13">
        <v>2</v>
      </c>
      <c r="B23" s="23"/>
      <c r="C23" s="13" t="s">
        <v>305</v>
      </c>
      <c r="D23" s="13" t="s">
        <v>366</v>
      </c>
      <c r="E23" s="13" t="s">
        <v>575</v>
      </c>
      <c r="F23" s="149" t="str">
        <f>HYPERLINK("https://youtu.be/EOwnU6WR-e8","https://youtu.be/EOwnU6WR-e8")</f>
        <v>https://youtu.be/EOwnU6WR-e8</v>
      </c>
      <c r="G23" s="13" t="s">
        <v>415</v>
      </c>
    </row>
    <row r="24" spans="1:7" ht="90">
      <c r="A24" s="17">
        <v>3</v>
      </c>
      <c r="B24" s="24"/>
      <c r="C24" s="17" t="s">
        <v>193</v>
      </c>
      <c r="D24" s="17" t="s">
        <v>335</v>
      </c>
      <c r="E24" s="17" t="s">
        <v>576</v>
      </c>
      <c r="F24" s="17" t="s">
        <v>577</v>
      </c>
      <c r="G24" s="17" t="s">
        <v>578</v>
      </c>
    </row>
    <row r="25" spans="1:7" ht="13.5">
      <c r="A25" s="415" t="s">
        <v>49</v>
      </c>
      <c r="B25" s="387"/>
      <c r="C25" s="387"/>
      <c r="D25" s="387"/>
      <c r="E25" s="387"/>
      <c r="F25" s="387"/>
      <c r="G25" s="388"/>
    </row>
    <row r="26" spans="1:7" ht="60">
      <c r="A26" s="398">
        <v>4</v>
      </c>
      <c r="B26" s="398"/>
      <c r="C26" s="398" t="s">
        <v>39</v>
      </c>
      <c r="D26" s="398" t="s">
        <v>582</v>
      </c>
      <c r="E26" s="398" t="s">
        <v>584</v>
      </c>
      <c r="F26" s="17" t="s">
        <v>585</v>
      </c>
      <c r="G26" s="398" t="s">
        <v>586</v>
      </c>
    </row>
    <row r="27" spans="1:7" ht="30">
      <c r="A27" s="399"/>
      <c r="B27" s="399"/>
      <c r="C27" s="399"/>
      <c r="D27" s="399"/>
      <c r="E27" s="399"/>
      <c r="F27" s="256" t="s">
        <v>587</v>
      </c>
      <c r="G27" s="399"/>
    </row>
    <row r="28" spans="1:7" ht="70.5" customHeight="1">
      <c r="A28" s="17">
        <v>5</v>
      </c>
      <c r="B28" s="243" t="s">
        <v>104</v>
      </c>
      <c r="C28" s="17" t="s">
        <v>48</v>
      </c>
      <c r="D28" s="17" t="s">
        <v>597</v>
      </c>
      <c r="E28" s="257" t="s">
        <v>598</v>
      </c>
      <c r="F28" s="259" t="s">
        <v>600</v>
      </c>
      <c r="G28" s="260" t="s">
        <v>608</v>
      </c>
    </row>
    <row r="29" spans="1:7" ht="15">
      <c r="A29" s="398">
        <v>6</v>
      </c>
      <c r="B29" s="503" t="s">
        <v>303</v>
      </c>
      <c r="C29" s="503" t="s">
        <v>67</v>
      </c>
      <c r="D29" s="503" t="s">
        <v>612</v>
      </c>
      <c r="E29" s="503" t="s">
        <v>613</v>
      </c>
      <c r="F29" s="42" t="s">
        <v>616</v>
      </c>
      <c r="G29" s="38" t="s">
        <v>621</v>
      </c>
    </row>
    <row r="30" spans="1:7" ht="90">
      <c r="A30" s="399"/>
      <c r="B30" s="399"/>
      <c r="C30" s="399"/>
      <c r="D30" s="399"/>
      <c r="E30" s="399"/>
      <c r="F30" s="72" t="s">
        <v>622</v>
      </c>
      <c r="G30" s="38"/>
    </row>
    <row r="31" spans="1:7" ht="13.5">
      <c r="A31" s="415" t="s">
        <v>60</v>
      </c>
      <c r="B31" s="387"/>
      <c r="C31" s="387"/>
      <c r="D31" s="387"/>
      <c r="E31" s="387"/>
      <c r="F31" s="387"/>
      <c r="G31" s="388"/>
    </row>
    <row r="32" spans="1:7" ht="15">
      <c r="A32" s="41"/>
      <c r="B32" s="41"/>
      <c r="C32" s="41"/>
      <c r="D32" s="41"/>
      <c r="E32" s="41"/>
      <c r="F32" s="41"/>
      <c r="G32" s="41"/>
    </row>
    <row r="33" spans="1:7" ht="13.5">
      <c r="A33" s="421" t="s">
        <v>65</v>
      </c>
      <c r="B33" s="392"/>
      <c r="C33" s="392"/>
      <c r="D33" s="392"/>
      <c r="E33" s="392"/>
      <c r="F33" s="392"/>
      <c r="G33" s="392"/>
    </row>
    <row r="34" spans="1:7" ht="31.5">
      <c r="A34" s="46" t="s">
        <v>7</v>
      </c>
      <c r="B34" s="46" t="s">
        <v>3</v>
      </c>
      <c r="C34" s="46" t="s">
        <v>9</v>
      </c>
      <c r="D34" s="46" t="s">
        <v>10</v>
      </c>
      <c r="E34" s="46" t="s">
        <v>11</v>
      </c>
      <c r="F34" s="46" t="s">
        <v>12</v>
      </c>
      <c r="G34" s="46" t="s">
        <v>13</v>
      </c>
    </row>
    <row r="35" spans="1:7" ht="45">
      <c r="A35" s="13">
        <v>1</v>
      </c>
      <c r="B35" s="23"/>
      <c r="C35" s="13" t="s">
        <v>317</v>
      </c>
      <c r="D35" s="13" t="s">
        <v>331</v>
      </c>
      <c r="E35" s="13" t="s">
        <v>625</v>
      </c>
      <c r="F35" s="18" t="s">
        <v>626</v>
      </c>
      <c r="G35" s="23"/>
    </row>
    <row r="36" spans="1:7">
      <c r="A36" s="70"/>
      <c r="B36" s="70"/>
      <c r="C36" s="70"/>
      <c r="D36" s="70"/>
      <c r="E36" s="70"/>
      <c r="F36" s="70"/>
      <c r="G36" s="70"/>
    </row>
    <row r="37" spans="1:7">
      <c r="A37" s="391" t="s">
        <v>119</v>
      </c>
      <c r="B37" s="392"/>
      <c r="C37" s="4"/>
      <c r="D37" s="4"/>
      <c r="E37" s="4"/>
      <c r="F37" s="393">
        <v>43943</v>
      </c>
      <c r="G37" s="392"/>
    </row>
    <row r="38" spans="1:7" ht="31.5">
      <c r="A38" s="9" t="s">
        <v>7</v>
      </c>
      <c r="B38" s="9" t="s">
        <v>3</v>
      </c>
      <c r="C38" s="9" t="s">
        <v>9</v>
      </c>
      <c r="D38" s="9" t="s">
        <v>10</v>
      </c>
      <c r="E38" s="9" t="s">
        <v>11</v>
      </c>
      <c r="F38" s="9" t="s">
        <v>12</v>
      </c>
      <c r="G38" s="9" t="s">
        <v>13</v>
      </c>
    </row>
    <row r="39" spans="1:7" ht="45">
      <c r="A39" s="13">
        <v>1</v>
      </c>
      <c r="B39" s="38" t="s">
        <v>633</v>
      </c>
      <c r="C39" s="38" t="s">
        <v>39</v>
      </c>
      <c r="D39" s="160" t="s">
        <v>634</v>
      </c>
      <c r="E39" s="38" t="s">
        <v>635</v>
      </c>
      <c r="F39" s="42" t="str">
        <f>HYPERLINK("http://vk.com/video-153234293_456239075","http://vk.com/video-153234293_456239075")</f>
        <v>http://vk.com/video-153234293_456239075</v>
      </c>
      <c r="G39" s="42" t="str">
        <f>HYPERLINK("https://edu.skysmart.ru/student/kudifurega","https://edu.skysmart.ru/student/kudifurega")</f>
        <v>https://edu.skysmart.ru/student/kudifurega</v>
      </c>
    </row>
    <row r="40" spans="1:7" ht="60">
      <c r="A40" s="21">
        <v>2</v>
      </c>
      <c r="B40" s="38" t="s">
        <v>240</v>
      </c>
      <c r="C40" s="38" t="s">
        <v>90</v>
      </c>
      <c r="D40" s="38" t="s">
        <v>533</v>
      </c>
      <c r="E40" s="63" t="s">
        <v>640</v>
      </c>
      <c r="F40" s="249" t="s">
        <v>641</v>
      </c>
      <c r="G40" s="42" t="str">
        <f>HYPERLINK("https://edu.skysmart.ru/student/xahonoluso","https://edu.skysmart.ru/student/xahonoluso")</f>
        <v>https://edu.skysmart.ru/student/xahonoluso</v>
      </c>
    </row>
    <row r="41" spans="1:7" ht="30">
      <c r="A41" s="398">
        <v>3</v>
      </c>
      <c r="B41" s="445" t="s">
        <v>37</v>
      </c>
      <c r="C41" s="398" t="s">
        <v>305</v>
      </c>
      <c r="D41" s="398" t="s">
        <v>654</v>
      </c>
      <c r="E41" s="437" t="s">
        <v>519</v>
      </c>
      <c r="F41" s="264" t="s">
        <v>659</v>
      </c>
      <c r="G41" s="507" t="s">
        <v>669</v>
      </c>
    </row>
    <row r="42" spans="1:7" ht="45">
      <c r="A42" s="399"/>
      <c r="B42" s="449"/>
      <c r="C42" s="399"/>
      <c r="D42" s="399"/>
      <c r="E42" s="411"/>
      <c r="F42" s="172" t="s">
        <v>674</v>
      </c>
      <c r="G42" s="434"/>
    </row>
    <row r="43" spans="1:7" ht="13.5">
      <c r="A43" s="415" t="s">
        <v>49</v>
      </c>
      <c r="B43" s="387"/>
      <c r="C43" s="387"/>
      <c r="D43" s="387"/>
      <c r="E43" s="387"/>
      <c r="F43" s="387"/>
      <c r="G43" s="388"/>
    </row>
    <row r="44" spans="1:7" ht="90">
      <c r="A44" s="13">
        <v>4</v>
      </c>
      <c r="B44" s="23"/>
      <c r="C44" s="13" t="s">
        <v>39</v>
      </c>
      <c r="D44" s="13" t="s">
        <v>347</v>
      </c>
      <c r="E44" s="268" t="s">
        <v>679</v>
      </c>
      <c r="F44" s="238" t="s">
        <v>684</v>
      </c>
      <c r="G44" s="48" t="s">
        <v>685</v>
      </c>
    </row>
    <row r="45" spans="1:7" ht="15">
      <c r="A45" s="13"/>
      <c r="B45" s="23"/>
      <c r="C45" s="13"/>
      <c r="D45" s="13"/>
      <c r="E45" s="13"/>
      <c r="F45" s="18"/>
      <c r="G45" s="13"/>
    </row>
    <row r="46" spans="1:7" ht="135">
      <c r="A46" s="13">
        <v>5</v>
      </c>
      <c r="B46" s="23"/>
      <c r="C46" s="13" t="s">
        <v>305</v>
      </c>
      <c r="D46" s="13" t="s">
        <v>366</v>
      </c>
      <c r="E46" s="13" t="s">
        <v>692</v>
      </c>
      <c r="F46" s="149" t="str">
        <f>HYPERLINK("https://yandex.ru/efir?from=efir&amp;from_block=partner_context_menu&amp;stream_id=4bf9d74906fd0de5aaca49cfb0ea5f29","https://yandex.ru/efir?https://vk.com/video-167710738_456239066from=efir&amp;from_block=partner_context_menu&amp;stream_id=4bf9d74906fd0de5aaca49cfb0ea5f29")</f>
        <v>https://yandex.ru/efir?https://vk.com/video-167710738_456239066from=efir&amp;from_block=partner_context_menu&amp;stream_id=4bf9d74906fd0de5aaca49cfb0ea5f29</v>
      </c>
      <c r="G46" s="13" t="s">
        <v>697</v>
      </c>
    </row>
    <row r="47" spans="1:7" ht="105">
      <c r="A47" s="17">
        <v>6</v>
      </c>
      <c r="B47" s="24"/>
      <c r="C47" s="17" t="s">
        <v>317</v>
      </c>
      <c r="D47" s="17" t="s">
        <v>699</v>
      </c>
      <c r="E47" s="17" t="s">
        <v>700</v>
      </c>
      <c r="F47" s="17" t="s">
        <v>701</v>
      </c>
      <c r="G47" s="17" t="s">
        <v>702</v>
      </c>
    </row>
    <row r="48" spans="1:7" ht="13.5">
      <c r="A48" s="415" t="s">
        <v>60</v>
      </c>
      <c r="B48" s="387"/>
      <c r="C48" s="387"/>
      <c r="D48" s="387"/>
      <c r="E48" s="387"/>
      <c r="F48" s="387"/>
      <c r="G48" s="388"/>
    </row>
    <row r="49" spans="1:7" ht="15">
      <c r="A49" s="41"/>
      <c r="B49" s="41"/>
      <c r="C49" s="41"/>
      <c r="D49" s="41"/>
      <c r="E49" s="41"/>
      <c r="F49" s="41"/>
      <c r="G49" s="41"/>
    </row>
    <row r="50" spans="1:7" ht="13.5">
      <c r="A50" s="421" t="s">
        <v>65</v>
      </c>
      <c r="B50" s="392"/>
      <c r="C50" s="392"/>
      <c r="D50" s="392"/>
      <c r="E50" s="392"/>
      <c r="F50" s="392"/>
      <c r="G50" s="392"/>
    </row>
    <row r="51" spans="1:7" ht="31.5">
      <c r="A51" s="46" t="s">
        <v>7</v>
      </c>
      <c r="B51" s="46" t="s">
        <v>3</v>
      </c>
      <c r="C51" s="46" t="s">
        <v>9</v>
      </c>
      <c r="D51" s="46" t="s">
        <v>10</v>
      </c>
      <c r="E51" s="46" t="s">
        <v>11</v>
      </c>
      <c r="F51" s="46" t="s">
        <v>12</v>
      </c>
      <c r="G51" s="46" t="s">
        <v>13</v>
      </c>
    </row>
    <row r="52" spans="1:7" ht="60">
      <c r="A52" s="13">
        <v>1</v>
      </c>
      <c r="B52" s="23"/>
      <c r="C52" s="13" t="s">
        <v>48</v>
      </c>
      <c r="D52" s="13" t="s">
        <v>704</v>
      </c>
      <c r="E52" s="13" t="s">
        <v>706</v>
      </c>
      <c r="F52" s="13" t="s">
        <v>708</v>
      </c>
      <c r="G52" s="275"/>
    </row>
    <row r="53" spans="1:7">
      <c r="A53" s="70"/>
      <c r="B53" s="70"/>
      <c r="C53" s="70"/>
      <c r="D53" s="70"/>
      <c r="E53" s="70"/>
      <c r="F53" s="70"/>
      <c r="G53" s="70"/>
    </row>
    <row r="54" spans="1:7">
      <c r="A54" s="391" t="s">
        <v>173</v>
      </c>
      <c r="B54" s="392"/>
      <c r="C54" s="4"/>
      <c r="D54" s="4"/>
      <c r="E54" s="4"/>
      <c r="F54" s="393">
        <v>43944</v>
      </c>
      <c r="G54" s="392"/>
    </row>
    <row r="55" spans="1:7" ht="31.5">
      <c r="A55" s="9" t="s">
        <v>7</v>
      </c>
      <c r="B55" s="9" t="s">
        <v>3</v>
      </c>
      <c r="C55" s="9" t="s">
        <v>9</v>
      </c>
      <c r="D55" s="9" t="s">
        <v>10</v>
      </c>
      <c r="E55" s="9" t="s">
        <v>11</v>
      </c>
      <c r="F55" s="9" t="s">
        <v>12</v>
      </c>
      <c r="G55" s="9" t="s">
        <v>13</v>
      </c>
    </row>
    <row r="56" spans="1:7" ht="75">
      <c r="A56" s="398">
        <v>1</v>
      </c>
      <c r="B56" s="447"/>
      <c r="C56" s="398" t="s">
        <v>39</v>
      </c>
      <c r="D56" s="398" t="s">
        <v>582</v>
      </c>
      <c r="E56" s="447" t="s">
        <v>715</v>
      </c>
      <c r="F56" s="278" t="s">
        <v>720</v>
      </c>
      <c r="G56" s="398" t="s">
        <v>723</v>
      </c>
    </row>
    <row r="57" spans="1:7" ht="30">
      <c r="A57" s="399"/>
      <c r="B57" s="395"/>
      <c r="C57" s="399"/>
      <c r="D57" s="399"/>
      <c r="E57" s="395"/>
      <c r="F57" s="50" t="s">
        <v>725</v>
      </c>
      <c r="G57" s="399"/>
    </row>
    <row r="58" spans="1:7" ht="60">
      <c r="A58" s="13">
        <v>2</v>
      </c>
      <c r="B58" s="23"/>
      <c r="C58" s="13" t="s">
        <v>295</v>
      </c>
      <c r="D58" s="13" t="s">
        <v>430</v>
      </c>
      <c r="E58" s="13" t="s">
        <v>730</v>
      </c>
      <c r="F58" s="227" t="str">
        <f>HYPERLINK("https://infourok.ru/prezentaciya-po-obschestvoznaniyu-na-temu-ekonomika-semi-klass-3307415.html","https://infourok.ru/prezentaciya-po-obschestvoznaniyu-na-temu-ekonomika-semi-klass-3307415.html")</f>
        <v>https://infourok.ru/prezentaciya-po-obschestvoznaniyu-na-temu-ekonomika-semi-klass-3307415.html</v>
      </c>
      <c r="G58" s="204" t="s">
        <v>733</v>
      </c>
    </row>
    <row r="59" spans="1:7" ht="12.75">
      <c r="A59" s="401">
        <v>3</v>
      </c>
      <c r="B59" s="509" t="s">
        <v>37</v>
      </c>
      <c r="C59" s="510" t="s">
        <v>48</v>
      </c>
      <c r="D59" s="401" t="s">
        <v>654</v>
      </c>
      <c r="E59" s="493" t="s">
        <v>519</v>
      </c>
      <c r="F59" s="508" t="s">
        <v>740</v>
      </c>
      <c r="G59" s="508" t="s">
        <v>747</v>
      </c>
    </row>
    <row r="60" spans="1:7" ht="33" customHeight="1">
      <c r="A60" s="399"/>
      <c r="B60" s="449"/>
      <c r="C60" s="392"/>
      <c r="D60" s="399"/>
      <c r="E60" s="392"/>
      <c r="F60" s="399"/>
      <c r="G60" s="399"/>
    </row>
    <row r="61" spans="1:7" ht="13.5">
      <c r="A61" s="415" t="s">
        <v>49</v>
      </c>
      <c r="B61" s="387"/>
      <c r="C61" s="387"/>
      <c r="D61" s="387"/>
      <c r="E61" s="387"/>
      <c r="F61" s="387"/>
      <c r="G61" s="388"/>
    </row>
    <row r="62" spans="1:7" ht="60">
      <c r="A62" s="21">
        <v>4</v>
      </c>
      <c r="B62" s="38" t="s">
        <v>278</v>
      </c>
      <c r="C62" s="38" t="s">
        <v>90</v>
      </c>
      <c r="D62" s="38" t="s">
        <v>533</v>
      </c>
      <c r="E62" s="38" t="s">
        <v>748</v>
      </c>
      <c r="F62" s="42" t="s">
        <v>749</v>
      </c>
      <c r="G62" s="38" t="s">
        <v>754</v>
      </c>
    </row>
    <row r="63" spans="1:7" ht="75">
      <c r="A63" s="38">
        <v>5</v>
      </c>
      <c r="B63" s="38" t="s">
        <v>614</v>
      </c>
      <c r="C63" s="38" t="s">
        <v>67</v>
      </c>
      <c r="D63" s="38" t="s">
        <v>599</v>
      </c>
      <c r="E63" s="38" t="s">
        <v>757</v>
      </c>
      <c r="F63" s="42" t="str">
        <f>HYPERLINK("http://www.youtube.com/watch?v=dhBHC_FKbGw","https://class.dist-tutor.info/                       В случае отсутствия связи по ссылке:")</f>
        <v>https://class.dist-tutor.info/                       В случае отсутствия связи по ссылке:</v>
      </c>
      <c r="G63" s="202" t="s">
        <v>759</v>
      </c>
    </row>
    <row r="64" spans="1:7" ht="60">
      <c r="A64" s="13">
        <v>6</v>
      </c>
      <c r="B64" s="23"/>
      <c r="C64" s="13" t="s">
        <v>193</v>
      </c>
      <c r="D64" s="13" t="s">
        <v>366</v>
      </c>
      <c r="E64" s="13" t="s">
        <v>760</v>
      </c>
      <c r="F64" s="149" t="str">
        <f>HYPERLINK("https://youtu.be/EOwnU6WR-e8","https://youtu.be/EOwnU6WR-e8")</f>
        <v>https://youtu.be/EOwnU6WR-e8</v>
      </c>
      <c r="G64" s="193" t="s">
        <v>761</v>
      </c>
    </row>
    <row r="65" spans="1:7" ht="13.5">
      <c r="A65" s="415" t="s">
        <v>60</v>
      </c>
      <c r="B65" s="387"/>
      <c r="C65" s="387"/>
      <c r="D65" s="387"/>
      <c r="E65" s="387"/>
      <c r="F65" s="387"/>
      <c r="G65" s="388"/>
    </row>
    <row r="66" spans="1:7" ht="15">
      <c r="A66" s="41"/>
      <c r="B66" s="41"/>
      <c r="C66" s="41"/>
      <c r="D66" s="41"/>
      <c r="E66" s="41"/>
      <c r="F66" s="41"/>
      <c r="G66" s="41"/>
    </row>
    <row r="67" spans="1:7" ht="13.5">
      <c r="A67" s="421" t="s">
        <v>65</v>
      </c>
      <c r="B67" s="392"/>
      <c r="C67" s="392"/>
      <c r="D67" s="392"/>
      <c r="E67" s="392"/>
      <c r="F67" s="392"/>
      <c r="G67" s="392"/>
    </row>
    <row r="68" spans="1:7" ht="31.5">
      <c r="A68" s="46" t="s">
        <v>7</v>
      </c>
      <c r="B68" s="46" t="s">
        <v>3</v>
      </c>
      <c r="C68" s="46" t="s">
        <v>9</v>
      </c>
      <c r="D68" s="46" t="s">
        <v>10</v>
      </c>
      <c r="E68" s="46" t="s">
        <v>11</v>
      </c>
      <c r="F68" s="46" t="s">
        <v>12</v>
      </c>
      <c r="G68" s="46" t="s">
        <v>13</v>
      </c>
    </row>
    <row r="69" spans="1:7" ht="60">
      <c r="A69" s="13">
        <v>1</v>
      </c>
      <c r="B69" s="23"/>
      <c r="C69" s="13" t="s">
        <v>90</v>
      </c>
      <c r="D69" s="13" t="s">
        <v>770</v>
      </c>
      <c r="E69" s="13" t="s">
        <v>771</v>
      </c>
      <c r="F69" s="68" t="str">
        <f>HYPERLINK("https://infourok.ru/prezentaciya-na-temu-semeyniy-byudzhet-669802.html","https://infourok.ru/prezentaciya-na-temu-semeyniy-byudzhet-669802.html")</f>
        <v>https://infourok.ru/prezentaciya-na-temu-semeyniy-byudzhet-669802.html</v>
      </c>
      <c r="G69" s="23"/>
    </row>
    <row r="70" spans="1:7">
      <c r="A70" s="43"/>
      <c r="B70" s="43"/>
      <c r="C70" s="43"/>
      <c r="D70" s="43"/>
      <c r="E70" s="43"/>
      <c r="F70" s="43"/>
      <c r="G70" s="43"/>
    </row>
    <row r="71" spans="1:7">
      <c r="A71" s="391" t="s">
        <v>200</v>
      </c>
      <c r="B71" s="392"/>
      <c r="C71" s="4"/>
      <c r="D71" s="4"/>
      <c r="E71" s="4"/>
      <c r="F71" s="393">
        <v>43945</v>
      </c>
      <c r="G71" s="392"/>
    </row>
    <row r="72" spans="1:7" ht="31.5">
      <c r="A72" s="46" t="s">
        <v>7</v>
      </c>
      <c r="B72" s="46" t="s">
        <v>3</v>
      </c>
      <c r="C72" s="46" t="s">
        <v>9</v>
      </c>
      <c r="D72" s="46" t="s">
        <v>10</v>
      </c>
      <c r="E72" s="46" t="s">
        <v>11</v>
      </c>
      <c r="F72" s="46" t="s">
        <v>12</v>
      </c>
      <c r="G72" s="46" t="s">
        <v>13</v>
      </c>
    </row>
    <row r="73" spans="1:7" ht="45">
      <c r="A73" s="13">
        <v>1</v>
      </c>
      <c r="B73" s="23"/>
      <c r="C73" s="13" t="s">
        <v>90</v>
      </c>
      <c r="D73" s="13" t="s">
        <v>335</v>
      </c>
      <c r="E73" s="285" t="s">
        <v>778</v>
      </c>
      <c r="F73" s="149" t="str">
        <f>HYPERLINK("https://infourok.ru/prezentaciya-k-uroku-istorii-rossiya-v-sisteme-mezhdunarodnih-otnosheniyklass-2961174.html","zoom. изучить презентацию или параграф самостоятельно")</f>
        <v>zoom. изучить презентацию или параграф самостоятельно</v>
      </c>
      <c r="G73" s="204" t="s">
        <v>735</v>
      </c>
    </row>
    <row r="74" spans="1:7" ht="60">
      <c r="A74" s="13">
        <v>2</v>
      </c>
      <c r="B74" s="23"/>
      <c r="C74" s="13" t="s">
        <v>48</v>
      </c>
      <c r="D74" s="13" t="s">
        <v>306</v>
      </c>
      <c r="E74" s="13" t="s">
        <v>788</v>
      </c>
      <c r="F74" s="18" t="s">
        <v>789</v>
      </c>
      <c r="G74" s="13" t="s">
        <v>790</v>
      </c>
    </row>
    <row r="75" spans="1:7" ht="30">
      <c r="A75" s="398">
        <v>3</v>
      </c>
      <c r="B75" s="445" t="s">
        <v>37</v>
      </c>
      <c r="C75" s="398" t="s">
        <v>305</v>
      </c>
      <c r="D75" s="398" t="s">
        <v>572</v>
      </c>
      <c r="E75" s="398" t="s">
        <v>792</v>
      </c>
      <c r="F75" s="289" t="s">
        <v>794</v>
      </c>
      <c r="G75" s="398" t="s">
        <v>799</v>
      </c>
    </row>
    <row r="76" spans="1:7" ht="65.25" customHeight="1">
      <c r="A76" s="399"/>
      <c r="B76" s="449"/>
      <c r="C76" s="399"/>
      <c r="D76" s="399"/>
      <c r="E76" s="399"/>
      <c r="F76" s="291" t="str">
        <f>HYPERLINK("https://edu.skysmart.ru/student/daguhufusu","Для тех кто не смог подключится: https://edu.skysmart.ru/student/daguhufusu")</f>
        <v>Для тех кто не смог подключится: https://edu.skysmart.ru/student/daguhufusu</v>
      </c>
      <c r="G76" s="399"/>
    </row>
    <row r="77" spans="1:7" ht="13.5">
      <c r="A77" s="415" t="s">
        <v>49</v>
      </c>
      <c r="B77" s="387"/>
      <c r="C77" s="387"/>
      <c r="D77" s="387"/>
      <c r="E77" s="387"/>
      <c r="F77" s="387"/>
      <c r="G77" s="388"/>
    </row>
    <row r="78" spans="1:7" ht="75">
      <c r="A78" s="502">
        <v>4</v>
      </c>
      <c r="B78" s="503" t="s">
        <v>278</v>
      </c>
      <c r="C78" s="503" t="s">
        <v>67</v>
      </c>
      <c r="D78" s="503" t="s">
        <v>533</v>
      </c>
      <c r="E78" s="504" t="s">
        <v>808</v>
      </c>
      <c r="F78" s="293" t="str">
        <f>HYPERLINK("https://vk.com/away.php?to=https%3A%2F%2Fclass.dist-tutor.info%2Froom.php&amp;cc_key=","https://vk.com/away.php?to=https%3A%2F%2Fclass.dist-tutor.info%2Froom.php&amp;cc_key=")</f>
        <v>https://vk.com/away.php?to=https%3A%2F%2Fclass.dist-tutor.info%2Froom.php&amp;cc_key=</v>
      </c>
      <c r="G78" s="505" t="s">
        <v>754</v>
      </c>
    </row>
    <row r="79" spans="1:7" ht="75.75" customHeight="1">
      <c r="A79" s="399"/>
      <c r="B79" s="399"/>
      <c r="C79" s="399"/>
      <c r="D79" s="399"/>
      <c r="E79" s="411"/>
      <c r="F79" s="296" t="str">
        <f>HYPERLINK("https://edu.skysmart.ru/homework/puxafodopu","Для тех. кто не смог подключиться, переход по ссылке  https://edu.skysmart.ru/homework/puxafodopu")</f>
        <v>Для тех. кто не смог подключиться, переход по ссылке  https://edu.skysmart.ru/homework/puxafodopu</v>
      </c>
      <c r="G79" s="395"/>
    </row>
    <row r="80" spans="1:7" ht="111" customHeight="1">
      <c r="A80" s="17">
        <v>5</v>
      </c>
      <c r="B80" s="24"/>
      <c r="C80" s="17" t="s">
        <v>48</v>
      </c>
      <c r="D80" s="17" t="s">
        <v>347</v>
      </c>
      <c r="E80" s="298" t="s">
        <v>821</v>
      </c>
      <c r="F80" s="299" t="s">
        <v>822</v>
      </c>
      <c r="G80" s="270" t="s">
        <v>825</v>
      </c>
    </row>
    <row r="81" spans="1:7" ht="30">
      <c r="A81" s="398">
        <v>6</v>
      </c>
      <c r="B81" s="506" t="s">
        <v>303</v>
      </c>
      <c r="C81" s="398"/>
      <c r="D81" s="398" t="s">
        <v>829</v>
      </c>
      <c r="E81" s="437" t="s">
        <v>830</v>
      </c>
      <c r="F81" s="264" t="s">
        <v>831</v>
      </c>
      <c r="G81" s="447"/>
    </row>
    <row r="82" spans="1:7" ht="74.25" customHeight="1">
      <c r="A82" s="399"/>
      <c r="B82" s="449"/>
      <c r="C82" s="399"/>
      <c r="D82" s="399"/>
      <c r="E82" s="411"/>
      <c r="F82" s="155" t="s">
        <v>835</v>
      </c>
      <c r="G82" s="395"/>
    </row>
    <row r="83" spans="1:7" ht="13.5">
      <c r="A83" s="415" t="s">
        <v>60</v>
      </c>
      <c r="B83" s="387"/>
      <c r="C83" s="387"/>
      <c r="D83" s="387"/>
      <c r="E83" s="387"/>
      <c r="F83" s="387"/>
      <c r="G83" s="388"/>
    </row>
    <row r="84" spans="1:7" ht="15">
      <c r="A84" s="41"/>
      <c r="B84" s="41"/>
      <c r="C84" s="41"/>
      <c r="D84" s="41"/>
      <c r="E84" s="41"/>
      <c r="F84" s="41"/>
      <c r="G84" s="41"/>
    </row>
    <row r="85" spans="1:7" ht="13.5">
      <c r="A85" s="421" t="s">
        <v>65</v>
      </c>
      <c r="B85" s="392"/>
      <c r="C85" s="392"/>
      <c r="D85" s="392"/>
      <c r="E85" s="392"/>
      <c r="F85" s="392"/>
      <c r="G85" s="392"/>
    </row>
    <row r="86" spans="1:7" ht="31.5">
      <c r="A86" s="46" t="s">
        <v>7</v>
      </c>
      <c r="B86" s="46" t="s">
        <v>3</v>
      </c>
      <c r="C86" s="46" t="s">
        <v>9</v>
      </c>
      <c r="D86" s="46" t="s">
        <v>10</v>
      </c>
      <c r="E86" s="46" t="s">
        <v>11</v>
      </c>
      <c r="F86" s="46" t="s">
        <v>12</v>
      </c>
      <c r="G86" s="46" t="s">
        <v>13</v>
      </c>
    </row>
    <row r="87" spans="1:7" ht="60">
      <c r="A87" s="13">
        <v>1</v>
      </c>
      <c r="B87" s="23"/>
      <c r="C87" s="13" t="s">
        <v>39</v>
      </c>
      <c r="D87" s="13" t="s">
        <v>838</v>
      </c>
      <c r="E87" s="13" t="s">
        <v>839</v>
      </c>
      <c r="F87" s="68" t="str">
        <f>HYPERLINK("https://infourok.ru/prezentaciya-po-fizicheskoy-kulture-na-temu-futbol-klass-1015052.html","https://infourok.ru/prezentaciya-po-fizicheskoy-kulture-na-temu-futbol-klass-1015052.html")</f>
        <v>https://infourok.ru/prezentaciya-po-fizicheskoy-kulture-na-temu-futbol-klass-1015052.html</v>
      </c>
      <c r="G87" s="23"/>
    </row>
    <row r="88" spans="1:7">
      <c r="A88" s="43"/>
      <c r="B88" s="43"/>
      <c r="C88" s="43"/>
      <c r="D88" s="43"/>
      <c r="E88" s="43"/>
      <c r="F88" s="43"/>
      <c r="G88" s="43"/>
    </row>
    <row r="89" spans="1:7">
      <c r="A89" s="391" t="s">
        <v>534</v>
      </c>
      <c r="B89" s="392"/>
      <c r="C89" s="4"/>
      <c r="D89" s="4"/>
      <c r="E89" s="4"/>
      <c r="F89" s="393">
        <v>43946</v>
      </c>
      <c r="G89" s="392"/>
    </row>
    <row r="90" spans="1:7" ht="31.5">
      <c r="A90" s="9" t="s">
        <v>7</v>
      </c>
      <c r="B90" s="9" t="s">
        <v>3</v>
      </c>
      <c r="C90" s="9" t="s">
        <v>9</v>
      </c>
      <c r="D90" s="9" t="s">
        <v>10</v>
      </c>
      <c r="E90" s="9" t="s">
        <v>11</v>
      </c>
      <c r="F90" s="9" t="s">
        <v>12</v>
      </c>
      <c r="G90" s="9" t="s">
        <v>13</v>
      </c>
    </row>
    <row r="91" spans="1:7" ht="45">
      <c r="A91" s="13">
        <v>1</v>
      </c>
      <c r="B91" s="13" t="s">
        <v>841</v>
      </c>
      <c r="C91" s="13" t="s">
        <v>39</v>
      </c>
      <c r="D91" s="13" t="s">
        <v>132</v>
      </c>
      <c r="E91" s="13" t="s">
        <v>842</v>
      </c>
      <c r="F91" s="303" t="str">
        <f>HYPERLINK("https://edu.skysmart.ru/student/bitavitomi","https://edu.skysmart.ru/student/bitavitomi")</f>
        <v>https://edu.skysmart.ru/student/bitavitomi</v>
      </c>
      <c r="G91" s="42" t="str">
        <f>HYPERLINK("https://edu.skysmart.ru/student/vafisasomo","https://edu.skysmart.ru/student/vafisasomo")</f>
        <v>https://edu.skysmart.ru/student/vafisasomo</v>
      </c>
    </row>
    <row r="92" spans="1:7" ht="45">
      <c r="A92" s="13">
        <v>2</v>
      </c>
      <c r="B92" s="13" t="s">
        <v>843</v>
      </c>
      <c r="C92" s="13" t="s">
        <v>48</v>
      </c>
      <c r="D92" s="13" t="s">
        <v>61</v>
      </c>
      <c r="E92" s="13" t="s">
        <v>844</v>
      </c>
      <c r="F92" s="13"/>
      <c r="G92" s="47" t="s">
        <v>845</v>
      </c>
    </row>
    <row r="93" spans="1:7" ht="30">
      <c r="A93" s="401">
        <v>3</v>
      </c>
      <c r="B93" s="401" t="s">
        <v>37</v>
      </c>
      <c r="C93" s="401" t="s">
        <v>305</v>
      </c>
      <c r="D93" s="401" t="s">
        <v>654</v>
      </c>
      <c r="E93" s="401" t="s">
        <v>846</v>
      </c>
      <c r="F93" s="306" t="s">
        <v>847</v>
      </c>
      <c r="G93" s="401" t="s">
        <v>853</v>
      </c>
    </row>
    <row r="94" spans="1:7" ht="45">
      <c r="A94" s="483"/>
      <c r="B94" s="483"/>
      <c r="C94" s="483"/>
      <c r="D94" s="483"/>
      <c r="E94" s="483"/>
      <c r="F94" s="306" t="str">
        <f>HYPERLINK("https://infourok.ru","Кто не смог подключиться в личном кабинете на сайте https://infourok.ru")</f>
        <v>Кто не смог подключиться в личном кабинете на сайте https://infourok.ru</v>
      </c>
      <c r="G94" s="483"/>
    </row>
    <row r="95" spans="1:7" ht="13.5">
      <c r="A95" s="415" t="s">
        <v>49</v>
      </c>
      <c r="B95" s="387"/>
      <c r="C95" s="387"/>
      <c r="D95" s="387"/>
      <c r="E95" s="387"/>
      <c r="F95" s="387"/>
      <c r="G95" s="388"/>
    </row>
    <row r="96" spans="1:7" ht="105">
      <c r="A96" s="84">
        <v>4</v>
      </c>
      <c r="B96" s="307"/>
      <c r="C96" s="84" t="s">
        <v>48</v>
      </c>
      <c r="D96" s="84" t="s">
        <v>597</v>
      </c>
      <c r="E96" s="268" t="s">
        <v>859</v>
      </c>
      <c r="F96" s="310" t="s">
        <v>860</v>
      </c>
      <c r="G96" s="311" t="s">
        <v>865</v>
      </c>
    </row>
    <row r="97" spans="1:7" ht="45">
      <c r="A97" s="13">
        <v>5</v>
      </c>
      <c r="B97" s="13" t="s">
        <v>614</v>
      </c>
      <c r="C97" s="13" t="s">
        <v>39</v>
      </c>
      <c r="D97" s="13" t="s">
        <v>172</v>
      </c>
      <c r="E97" s="13" t="s">
        <v>872</v>
      </c>
      <c r="F97" s="68" t="str">
        <f>HYPERLINK("https://ok.ru/video/10579084761?fromTime=20","https://ok.ru/video/10579084761?fromTime=20")</f>
        <v>https://ok.ru/video/10579084761?fromTime=20</v>
      </c>
      <c r="G97" s="13" t="s">
        <v>876</v>
      </c>
    </row>
    <row r="98" spans="1:7" ht="13.5">
      <c r="A98" s="415" t="s">
        <v>60</v>
      </c>
      <c r="B98" s="387"/>
      <c r="C98" s="387"/>
      <c r="D98" s="387"/>
      <c r="E98" s="387"/>
      <c r="F98" s="387"/>
      <c r="G98" s="388"/>
    </row>
    <row r="99" spans="1:7" ht="15">
      <c r="F99" s="152"/>
    </row>
  </sheetData>
  <mergeCells count="101">
    <mergeCell ref="A95:G95"/>
    <mergeCell ref="A98:G98"/>
    <mergeCell ref="G41:G42"/>
    <mergeCell ref="A43:G43"/>
    <mergeCell ref="A48:G48"/>
    <mergeCell ref="A50:G50"/>
    <mergeCell ref="A54:B54"/>
    <mergeCell ref="F54:G54"/>
    <mergeCell ref="A56:A57"/>
    <mergeCell ref="G56:G57"/>
    <mergeCell ref="F59:F60"/>
    <mergeCell ref="G59:G60"/>
    <mergeCell ref="B56:B57"/>
    <mergeCell ref="C56:C57"/>
    <mergeCell ref="A59:A60"/>
    <mergeCell ref="B59:B60"/>
    <mergeCell ref="C59:C60"/>
    <mergeCell ref="D59:D60"/>
    <mergeCell ref="E59:E60"/>
    <mergeCell ref="A83:G83"/>
    <mergeCell ref="A85:G85"/>
    <mergeCell ref="E93:E94"/>
    <mergeCell ref="G93:G94"/>
    <mergeCell ref="B81:B82"/>
    <mergeCell ref="A89:B89"/>
    <mergeCell ref="F89:G89"/>
    <mergeCell ref="A93:A94"/>
    <mergeCell ref="B93:B94"/>
    <mergeCell ref="C93:C94"/>
    <mergeCell ref="D93:D94"/>
    <mergeCell ref="A77:G77"/>
    <mergeCell ref="A75:A76"/>
    <mergeCell ref="A78:A79"/>
    <mergeCell ref="B78:B79"/>
    <mergeCell ref="C78:C79"/>
    <mergeCell ref="D78:D79"/>
    <mergeCell ref="E78:E79"/>
    <mergeCell ref="G78:G79"/>
    <mergeCell ref="A81:A82"/>
    <mergeCell ref="C81:C82"/>
    <mergeCell ref="D81:D82"/>
    <mergeCell ref="E81:E82"/>
    <mergeCell ref="G81:G82"/>
    <mergeCell ref="C75:C76"/>
    <mergeCell ref="D75:D76"/>
    <mergeCell ref="A29:A30"/>
    <mergeCell ref="B29:B30"/>
    <mergeCell ref="C29:C30"/>
    <mergeCell ref="D29:D30"/>
    <mergeCell ref="E29:E30"/>
    <mergeCell ref="D41:D42"/>
    <mergeCell ref="E41:E42"/>
    <mergeCell ref="E75:E76"/>
    <mergeCell ref="G75:G76"/>
    <mergeCell ref="A61:G61"/>
    <mergeCell ref="A65:G65"/>
    <mergeCell ref="A67:G67"/>
    <mergeCell ref="A71:B71"/>
    <mergeCell ref="F71:G71"/>
    <mergeCell ref="B75:B76"/>
    <mergeCell ref="A31:G31"/>
    <mergeCell ref="A33:G33"/>
    <mergeCell ref="A37:B37"/>
    <mergeCell ref="F37:G37"/>
    <mergeCell ref="A41:A42"/>
    <mergeCell ref="B41:B42"/>
    <mergeCell ref="C41:C42"/>
    <mergeCell ref="D56:D57"/>
    <mergeCell ref="E56:E57"/>
    <mergeCell ref="A9:G9"/>
    <mergeCell ref="A7:A8"/>
    <mergeCell ref="A12:A13"/>
    <mergeCell ref="B12:B13"/>
    <mergeCell ref="C12:C13"/>
    <mergeCell ref="D12:D13"/>
    <mergeCell ref="E12:E13"/>
    <mergeCell ref="G12:G13"/>
    <mergeCell ref="E26:E27"/>
    <mergeCell ref="G26:G27"/>
    <mergeCell ref="A14:G14"/>
    <mergeCell ref="A16:G16"/>
    <mergeCell ref="A20:B20"/>
    <mergeCell ref="F20:G20"/>
    <mergeCell ref="A25:G25"/>
    <mergeCell ref="A26:A27"/>
    <mergeCell ref="B26:B27"/>
    <mergeCell ref="C26:C27"/>
    <mergeCell ref="D26:D27"/>
    <mergeCell ref="A1:B1"/>
    <mergeCell ref="F1:G1"/>
    <mergeCell ref="B4:B6"/>
    <mergeCell ref="C4:C6"/>
    <mergeCell ref="D4:D6"/>
    <mergeCell ref="E4:E6"/>
    <mergeCell ref="G4:G6"/>
    <mergeCell ref="A4:A6"/>
    <mergeCell ref="B7:B8"/>
    <mergeCell ref="C7:C8"/>
    <mergeCell ref="D7:D8"/>
    <mergeCell ref="E7:E8"/>
    <mergeCell ref="G7:G8"/>
  </mergeCells>
  <hyperlinks>
    <hyperlink ref="F6" r:id="rId1"/>
    <hyperlink ref="F7" r:id="rId2"/>
    <hyperlink ref="G7" r:id="rId3"/>
    <hyperlink ref="F10" r:id="rId4"/>
    <hyperlink ref="F12" r:id="rId5"/>
    <hyperlink ref="F27" r:id="rId6"/>
    <hyperlink ref="F28" r:id="rId7"/>
    <hyperlink ref="F29" r:id="rId8"/>
    <hyperlink ref="F40" r:id="rId9"/>
    <hyperlink ref="F41" r:id="rId10"/>
    <hyperlink ref="G41" r:id="rId11"/>
    <hyperlink ref="F44" r:id="rId12"/>
    <hyperlink ref="F57" r:id="rId13"/>
    <hyperlink ref="F62" r:id="rId14"/>
    <hyperlink ref="F75" r:id="rId15"/>
    <hyperlink ref="F81" r:id="rId16"/>
    <hyperlink ref="F93" r:id="rId17"/>
    <hyperlink ref="F96" r:id="rId18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100"/>
  <sheetViews>
    <sheetView workbookViewId="0"/>
  </sheetViews>
  <sheetFormatPr defaultColWidth="14.42578125" defaultRowHeight="15.75" customHeight="1"/>
  <cols>
    <col min="4" max="4" width="17.7109375" customWidth="1"/>
    <col min="5" max="5" width="24" customWidth="1"/>
    <col min="6" max="6" width="36.42578125" customWidth="1"/>
    <col min="7" max="7" width="43.28515625" customWidth="1"/>
  </cols>
  <sheetData>
    <row r="1" spans="1:7">
      <c r="A1" s="408" t="s">
        <v>1</v>
      </c>
      <c r="B1" s="392"/>
      <c r="C1" s="12"/>
      <c r="D1" s="12"/>
      <c r="E1" s="12"/>
      <c r="F1" s="409">
        <v>43941</v>
      </c>
      <c r="G1" s="392"/>
    </row>
    <row r="2" spans="1:7">
      <c r="A2" s="7"/>
      <c r="B2" s="7"/>
      <c r="C2" s="12"/>
      <c r="D2" s="12"/>
      <c r="E2" s="12"/>
      <c r="F2" s="15"/>
      <c r="G2" s="15"/>
    </row>
    <row r="3" spans="1:7" ht="31.5">
      <c r="A3" s="9" t="s">
        <v>7</v>
      </c>
      <c r="B3" s="9" t="s">
        <v>3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</row>
    <row r="4" spans="1:7" ht="45">
      <c r="A4" s="13">
        <v>1</v>
      </c>
      <c r="B4" s="23"/>
      <c r="C4" s="13" t="s">
        <v>39</v>
      </c>
      <c r="D4" s="13" t="s">
        <v>306</v>
      </c>
      <c r="E4" s="13" t="s">
        <v>581</v>
      </c>
      <c r="F4" s="149" t="s">
        <v>583</v>
      </c>
      <c r="G4" s="13" t="s">
        <v>588</v>
      </c>
    </row>
    <row r="5" spans="1:7" ht="90">
      <c r="A5" s="13">
        <v>2</v>
      </c>
      <c r="B5" s="23"/>
      <c r="C5" s="13" t="s">
        <v>193</v>
      </c>
      <c r="D5" s="13" t="s">
        <v>590</v>
      </c>
      <c r="E5" s="182" t="s">
        <v>592</v>
      </c>
      <c r="F5" s="68" t="str">
        <f>HYPERLINK("https://youtu.be/bRQ6FF-N91Y","https://youtu.be/bRQ6FF-N91Y")</f>
        <v>https://youtu.be/bRQ6FF-N91Y</v>
      </c>
      <c r="G5" s="13"/>
    </row>
    <row r="6" spans="1:7" ht="60">
      <c r="A6" s="21">
        <v>3</v>
      </c>
      <c r="B6" s="38" t="s">
        <v>37</v>
      </c>
      <c r="C6" s="38" t="s">
        <v>67</v>
      </c>
      <c r="D6" s="258" t="s">
        <v>599</v>
      </c>
      <c r="E6" s="38" t="s">
        <v>602</v>
      </c>
      <c r="F6" s="42" t="str">
        <f>HYPERLINK("http://www.youtube.com/watch?v=C-Z-WS9Gd9E","https://class.dist-tutor.info/ Ссылку получите в день занятия.При отсутствии связи перейти по ссылке ")</f>
        <v xml:space="preserve">https://class.dist-tutor.info/ Ссылку получите в день занятия.При отсутствии связи перейти по ссылке </v>
      </c>
      <c r="G6" s="38" t="s">
        <v>607</v>
      </c>
    </row>
    <row r="7" spans="1:7" ht="13.5">
      <c r="A7" s="415" t="s">
        <v>49</v>
      </c>
      <c r="B7" s="387"/>
      <c r="C7" s="387"/>
      <c r="D7" s="387"/>
      <c r="E7" s="387"/>
      <c r="F7" s="387"/>
      <c r="G7" s="388"/>
    </row>
    <row r="8" spans="1:7" ht="75">
      <c r="A8" s="17">
        <v>4</v>
      </c>
      <c r="B8" s="24"/>
      <c r="C8" s="17" t="s">
        <v>317</v>
      </c>
      <c r="D8" s="17" t="s">
        <v>284</v>
      </c>
      <c r="E8" s="17" t="s">
        <v>609</v>
      </c>
      <c r="F8" s="10" t="s">
        <v>610</v>
      </c>
      <c r="G8" s="17" t="s">
        <v>611</v>
      </c>
    </row>
    <row r="9" spans="1:7" ht="45">
      <c r="A9" s="401">
        <v>5</v>
      </c>
      <c r="B9" s="401"/>
      <c r="C9" s="401" t="s">
        <v>67</v>
      </c>
      <c r="D9" s="401" t="s">
        <v>603</v>
      </c>
      <c r="E9" s="410" t="s">
        <v>615</v>
      </c>
      <c r="F9" s="261" t="s">
        <v>618</v>
      </c>
      <c r="G9" s="406" t="s">
        <v>620</v>
      </c>
    </row>
    <row r="10" spans="1:7" ht="15">
      <c r="A10" s="483"/>
      <c r="B10" s="483"/>
      <c r="C10" s="483"/>
      <c r="D10" s="483"/>
      <c r="E10" s="499"/>
      <c r="F10" s="104" t="str">
        <f>HYPERLINK("https://vk.com/away.php?to=https%3A%2F%2Fjoin.skype.com%2Finvite%2FgBec3xebu1Zm&amp;cc_key=","перейти по ссылке")</f>
        <v>перейти по ссылке</v>
      </c>
      <c r="G10" s="434"/>
    </row>
    <row r="11" spans="1:7" ht="30">
      <c r="A11" s="399"/>
      <c r="B11" s="399"/>
      <c r="C11" s="399"/>
      <c r="D11" s="399"/>
      <c r="E11" s="411"/>
      <c r="F11" s="104" t="str">
        <f>HYPERLINK("https://www.youtube.com/watch?v=WEAlvuowMCA","https://www.youtube.com/watch?v=WEAlvuowMCA")</f>
        <v>https://www.youtube.com/watch?v=WEAlvuowMCA</v>
      </c>
      <c r="G11" s="395"/>
    </row>
    <row r="12" spans="1:7" ht="30">
      <c r="A12" s="401">
        <v>6</v>
      </c>
      <c r="B12" s="512" t="s">
        <v>303</v>
      </c>
      <c r="C12" s="401" t="s">
        <v>305</v>
      </c>
      <c r="D12" s="401" t="s">
        <v>627</v>
      </c>
      <c r="E12" s="410" t="s">
        <v>628</v>
      </c>
      <c r="F12" s="234" t="s">
        <v>630</v>
      </c>
      <c r="G12" s="513" t="str">
        <f>HYPERLINK("https://infourok.ru/","В личном кабинете : https://infourok.ru/")</f>
        <v>В личном кабинете : https://infourok.ru/</v>
      </c>
    </row>
    <row r="13" spans="1:7" ht="54.75" customHeight="1">
      <c r="A13" s="399"/>
      <c r="B13" s="449"/>
      <c r="C13" s="399"/>
      <c r="D13" s="399"/>
      <c r="E13" s="411"/>
      <c r="F13" s="81" t="str">
        <f>HYPERLINK("https://infourok.ru/","Для тех кто не смог подключится: в личном кабинете на сайте: https://infourok.ru/")</f>
        <v>Для тех кто не смог подключится: в личном кабинете на сайте: https://infourok.ru/</v>
      </c>
      <c r="G13" s="395"/>
    </row>
    <row r="14" spans="1:7" ht="13.5">
      <c r="A14" s="415" t="s">
        <v>60</v>
      </c>
      <c r="B14" s="387"/>
      <c r="C14" s="387"/>
      <c r="D14" s="387"/>
      <c r="E14" s="387"/>
      <c r="F14" s="387"/>
      <c r="G14" s="388"/>
    </row>
    <row r="15" spans="1:7" ht="15">
      <c r="A15" s="41"/>
      <c r="B15" s="41"/>
      <c r="C15" s="41"/>
      <c r="D15" s="41"/>
      <c r="E15" s="41"/>
      <c r="F15" s="41"/>
      <c r="G15" s="41"/>
    </row>
    <row r="16" spans="1:7" ht="13.5">
      <c r="A16" s="421" t="s">
        <v>65</v>
      </c>
      <c r="B16" s="392"/>
      <c r="C16" s="392"/>
      <c r="D16" s="392"/>
      <c r="E16" s="392"/>
      <c r="F16" s="392"/>
      <c r="G16" s="392"/>
    </row>
    <row r="17" spans="1:7" ht="31.5">
      <c r="A17" s="46" t="s">
        <v>7</v>
      </c>
      <c r="B17" s="46" t="s">
        <v>3</v>
      </c>
      <c r="C17" s="46" t="s">
        <v>9</v>
      </c>
      <c r="D17" s="46" t="s">
        <v>10</v>
      </c>
      <c r="E17" s="46" t="s">
        <v>11</v>
      </c>
      <c r="F17" s="46" t="s">
        <v>12</v>
      </c>
      <c r="G17" s="46" t="s">
        <v>13</v>
      </c>
    </row>
    <row r="18" spans="1:7" ht="30">
      <c r="A18" s="13">
        <v>1</v>
      </c>
      <c r="B18" s="23"/>
      <c r="C18" s="13" t="s">
        <v>90</v>
      </c>
      <c r="D18" s="13" t="s">
        <v>643</v>
      </c>
      <c r="E18" s="13" t="s">
        <v>646</v>
      </c>
      <c r="F18" s="68" t="str">
        <f>HYPERLINK("https://www.youtube.com/watch?v=Ipne2c-zOlQ","https://www.youtube.com/watch?v=Ipne2c-zOlQ")</f>
        <v>https://www.youtube.com/watch?v=Ipne2c-zOlQ</v>
      </c>
      <c r="G18" s="23"/>
    </row>
    <row r="19" spans="1:7">
      <c r="A19" s="43"/>
      <c r="B19" s="43"/>
      <c r="C19" s="43"/>
      <c r="D19" s="43"/>
      <c r="E19" s="43"/>
      <c r="F19" s="43"/>
      <c r="G19" s="43"/>
    </row>
    <row r="20" spans="1:7">
      <c r="A20" s="391" t="s">
        <v>85</v>
      </c>
      <c r="B20" s="392"/>
      <c r="C20" s="4"/>
      <c r="D20" s="4"/>
      <c r="E20" s="4"/>
      <c r="F20" s="393">
        <v>43942</v>
      </c>
      <c r="G20" s="392"/>
    </row>
    <row r="21" spans="1:7" ht="31.5">
      <c r="A21" s="9" t="s">
        <v>7</v>
      </c>
      <c r="B21" s="9" t="s">
        <v>3</v>
      </c>
      <c r="C21" s="9" t="s">
        <v>9</v>
      </c>
      <c r="D21" s="9" t="s">
        <v>10</v>
      </c>
      <c r="E21" s="87" t="s">
        <v>11</v>
      </c>
      <c r="F21" s="46" t="s">
        <v>12</v>
      </c>
      <c r="G21" s="16" t="s">
        <v>13</v>
      </c>
    </row>
    <row r="22" spans="1:7" ht="60">
      <c r="A22" s="17">
        <v>1</v>
      </c>
      <c r="B22" s="24"/>
      <c r="C22" s="17" t="s">
        <v>193</v>
      </c>
      <c r="D22" s="17" t="s">
        <v>590</v>
      </c>
      <c r="E22" s="17" t="s">
        <v>657</v>
      </c>
      <c r="F22" s="263" t="str">
        <f>HYPERLINK("https://yandex.ru/efir?stream_id=4833bf617fcd5b20a9fe88085ed36526&amp;from_block=partner_context_menu","https://yandex.ru/efir?stream_id=4833bf617fcd5b20a9fe88085ed36526&amp;from_block=partner_context_menu")</f>
        <v>https://yandex.ru/efir?stream_id=4833bf617fcd5b20a9fe88085ed36526&amp;from_block=partner_context_menu</v>
      </c>
      <c r="G22" s="17" t="s">
        <v>415</v>
      </c>
    </row>
    <row r="23" spans="1:7" ht="60">
      <c r="A23" s="17">
        <v>2</v>
      </c>
      <c r="B23" s="17" t="s">
        <v>664</v>
      </c>
      <c r="C23" s="17" t="s">
        <v>665</v>
      </c>
      <c r="D23" s="17" t="s">
        <v>666</v>
      </c>
      <c r="E23" s="17" t="s">
        <v>667</v>
      </c>
      <c r="F23" s="266" t="s">
        <v>668</v>
      </c>
      <c r="G23" s="17" t="s">
        <v>670</v>
      </c>
    </row>
    <row r="24" spans="1:7" ht="105">
      <c r="A24" s="17">
        <v>3</v>
      </c>
      <c r="B24" s="24"/>
      <c r="C24" s="17" t="s">
        <v>39</v>
      </c>
      <c r="D24" s="17" t="s">
        <v>671</v>
      </c>
      <c r="E24" s="267" t="s">
        <v>672</v>
      </c>
      <c r="F24" s="269" t="s">
        <v>676</v>
      </c>
      <c r="G24" s="270" t="s">
        <v>689</v>
      </c>
    </row>
    <row r="25" spans="1:7" ht="12.75">
      <c r="A25" s="514" t="s">
        <v>49</v>
      </c>
      <c r="B25" s="387"/>
      <c r="C25" s="387"/>
      <c r="D25" s="387"/>
      <c r="E25" s="387"/>
      <c r="F25" s="387"/>
      <c r="G25" s="388"/>
    </row>
    <row r="26" spans="1:7" ht="150">
      <c r="A26" s="17">
        <v>4</v>
      </c>
      <c r="B26" s="24"/>
      <c r="C26" s="17" t="s">
        <v>90</v>
      </c>
      <c r="D26" s="17" t="s">
        <v>694</v>
      </c>
      <c r="E26" s="17" t="s">
        <v>695</v>
      </c>
      <c r="F26" s="273" t="e">
        <f>HYPERLINK("https://yandex.ru/video/preview/?filmId=14724280404366644017&amp;text=внутренняя%20политика%20павла%201%20презентация%208%20класс%20торкунов&amp;path=wizard&amp;parent-reqid=1587194811163793-1462358993193054209600292-prestable-app-host-sas-web-yp-170&amp;redircnt=1587194"&amp;"816.1","https://yandex.ru/video/preview/?filmId=14724280404366644017&amp;text=внутренняя%20политика%20павла%201%20презентация%208%20класс%20торкунов&amp;path=wizard&amp;parent-reqid=1587194811163793-1462358993193054209600292-prestable-app-host-sas-web-yp-170&amp;redircnt=1587194"&amp;"816.1")</f>
        <v>#VALUE!</v>
      </c>
      <c r="G26" s="17" t="s">
        <v>703</v>
      </c>
    </row>
    <row r="27" spans="1:7" ht="45">
      <c r="A27" s="398">
        <v>5</v>
      </c>
      <c r="B27" s="398" t="s">
        <v>614</v>
      </c>
      <c r="C27" s="398" t="s">
        <v>67</v>
      </c>
      <c r="D27" s="398" t="s">
        <v>648</v>
      </c>
      <c r="E27" s="437" t="s">
        <v>707</v>
      </c>
      <c r="F27" s="73" t="s">
        <v>709</v>
      </c>
      <c r="G27" s="447" t="s">
        <v>710</v>
      </c>
    </row>
    <row r="28" spans="1:7" ht="15">
      <c r="A28" s="483"/>
      <c r="B28" s="483"/>
      <c r="C28" s="483"/>
      <c r="D28" s="483"/>
      <c r="E28" s="499"/>
      <c r="F28" s="276" t="str">
        <f>HYPERLINK("https://vk.com/away.php?to=https%3A%2F%2Fjoin.skype.com%2Finvite%2FgBec3xebu1Zm&amp;cc_key=","перейти по ссылке")</f>
        <v>перейти по ссылке</v>
      </c>
      <c r="G28" s="434"/>
    </row>
    <row r="29" spans="1:7" ht="30">
      <c r="A29" s="483"/>
      <c r="B29" s="483"/>
      <c r="C29" s="483"/>
      <c r="D29" s="483"/>
      <c r="E29" s="499"/>
      <c r="F29" s="277" t="str">
        <f>HYPERLINK("https://www.youtube.com/watch?v=lhf0aFzrjZ8","https://www.youtube.com/watch?v=lhf0aFzrjZ8")</f>
        <v>https://www.youtube.com/watch?v=lhf0aFzrjZ8</v>
      </c>
      <c r="G29" s="434"/>
    </row>
    <row r="30" spans="1:7" ht="45">
      <c r="A30" s="399"/>
      <c r="B30" s="399"/>
      <c r="C30" s="399"/>
      <c r="D30" s="399"/>
      <c r="E30" s="411"/>
      <c r="F30" s="277" t="str">
        <f>HYPERLINK("https://www.youtube.com/watch?time_continue=8&amp;v=WCQPm8b13xY&amp;feature=emb_logo","https://www.youtube.com/watch?time_continue=8&amp;v=WCQPm8b13xY&amp;feature=emb_logo")</f>
        <v>https://www.youtube.com/watch?time_continue=8&amp;v=WCQPm8b13xY&amp;feature=emb_logo</v>
      </c>
      <c r="G30" s="395"/>
    </row>
    <row r="31" spans="1:7" ht="45">
      <c r="A31" s="17">
        <v>6</v>
      </c>
      <c r="B31" s="24"/>
      <c r="C31" s="17" t="s">
        <v>48</v>
      </c>
      <c r="D31" s="17" t="s">
        <v>61</v>
      </c>
      <c r="E31" s="17" t="s">
        <v>717</v>
      </c>
      <c r="F31" s="173" t="s">
        <v>718</v>
      </c>
      <c r="G31" s="17" t="s">
        <v>719</v>
      </c>
    </row>
    <row r="32" spans="1:7" ht="13.5">
      <c r="A32" s="415" t="s">
        <v>60</v>
      </c>
      <c r="B32" s="387"/>
      <c r="C32" s="387"/>
      <c r="D32" s="387"/>
      <c r="E32" s="387"/>
      <c r="F32" s="387"/>
      <c r="G32" s="388"/>
    </row>
    <row r="33" spans="1:7" ht="15">
      <c r="A33" s="41"/>
      <c r="B33" s="41"/>
      <c r="C33" s="41"/>
      <c r="D33" s="41"/>
      <c r="E33" s="41"/>
      <c r="F33" s="41"/>
      <c r="G33" s="41"/>
    </row>
    <row r="34" spans="1:7" ht="13.5">
      <c r="A34" s="421" t="s">
        <v>65</v>
      </c>
      <c r="B34" s="392"/>
      <c r="C34" s="392"/>
      <c r="D34" s="392"/>
      <c r="E34" s="392"/>
      <c r="F34" s="392"/>
      <c r="G34" s="392"/>
    </row>
    <row r="35" spans="1:7" ht="31.5">
      <c r="A35" s="46" t="s">
        <v>7</v>
      </c>
      <c r="B35" s="46" t="s">
        <v>3</v>
      </c>
      <c r="C35" s="46" t="s">
        <v>9</v>
      </c>
      <c r="D35" s="46" t="s">
        <v>10</v>
      </c>
      <c r="E35" s="46" t="s">
        <v>11</v>
      </c>
      <c r="F35" s="46" t="s">
        <v>12</v>
      </c>
      <c r="G35" s="46" t="s">
        <v>13</v>
      </c>
    </row>
    <row r="36" spans="1:7" ht="60">
      <c r="A36" s="13">
        <v>1</v>
      </c>
      <c r="B36" s="23"/>
      <c r="C36" s="13" t="s">
        <v>90</v>
      </c>
      <c r="D36" s="13" t="s">
        <v>550</v>
      </c>
      <c r="E36" s="13" t="s">
        <v>728</v>
      </c>
      <c r="F36" s="68" t="str">
        <f>HYPERLINK("https://infourok.ru/prezentaciya-po-kraevedeniyu-trudovaya-samara-v-godi-vov-1632215.html","https://infourok.ru/prezentaciya-po-kraevedeniyu-trudovaya-samara-v-godi-vov-1632215.html")</f>
        <v>https://infourok.ru/prezentaciya-po-kraevedeniyu-trudovaya-samara-v-godi-vov-1632215.html</v>
      </c>
      <c r="G36" s="23"/>
    </row>
    <row r="37" spans="1:7">
      <c r="A37" s="70"/>
      <c r="B37" s="70"/>
      <c r="C37" s="70"/>
      <c r="D37" s="70"/>
      <c r="E37" s="70"/>
      <c r="F37" s="70"/>
      <c r="G37" s="70"/>
    </row>
    <row r="38" spans="1:7">
      <c r="A38" s="391" t="s">
        <v>119</v>
      </c>
      <c r="B38" s="392"/>
      <c r="C38" s="4"/>
      <c r="D38" s="4"/>
      <c r="E38" s="4"/>
      <c r="F38" s="393">
        <v>43943</v>
      </c>
      <c r="G38" s="392"/>
    </row>
    <row r="39" spans="1:7" ht="31.5">
      <c r="A39" s="9" t="s">
        <v>7</v>
      </c>
      <c r="B39" s="9" t="s">
        <v>3</v>
      </c>
      <c r="C39" s="9" t="s">
        <v>9</v>
      </c>
      <c r="D39" s="9" t="s">
        <v>10</v>
      </c>
      <c r="E39" s="9" t="s">
        <v>11</v>
      </c>
      <c r="F39" s="9" t="s">
        <v>12</v>
      </c>
      <c r="G39" s="9" t="s">
        <v>13</v>
      </c>
    </row>
    <row r="40" spans="1:7" ht="45">
      <c r="A40" s="13">
        <v>1</v>
      </c>
      <c r="B40" s="23"/>
      <c r="C40" s="13" t="s">
        <v>317</v>
      </c>
      <c r="D40" s="13" t="s">
        <v>306</v>
      </c>
      <c r="E40" s="13" t="s">
        <v>736</v>
      </c>
      <c r="F40" s="13" t="s">
        <v>738</v>
      </c>
      <c r="G40" s="13" t="s">
        <v>739</v>
      </c>
    </row>
    <row r="41" spans="1:7" ht="45">
      <c r="A41" s="401">
        <v>2</v>
      </c>
      <c r="B41" s="401" t="s">
        <v>492</v>
      </c>
      <c r="C41" s="401" t="s">
        <v>305</v>
      </c>
      <c r="D41" s="401" t="s">
        <v>582</v>
      </c>
      <c r="E41" s="401" t="s">
        <v>741</v>
      </c>
      <c r="F41" s="18" t="s">
        <v>743</v>
      </c>
      <c r="G41" s="401" t="s">
        <v>744</v>
      </c>
    </row>
    <row r="42" spans="1:7" ht="15">
      <c r="A42" s="399"/>
      <c r="B42" s="399"/>
      <c r="C42" s="399"/>
      <c r="D42" s="399"/>
      <c r="E42" s="399"/>
      <c r="F42" s="149" t="s">
        <v>745</v>
      </c>
      <c r="G42" s="399"/>
    </row>
    <row r="43" spans="1:7" ht="30">
      <c r="A43" s="401">
        <v>3</v>
      </c>
      <c r="B43" s="401"/>
      <c r="C43" s="401" t="s">
        <v>48</v>
      </c>
      <c r="D43" s="401" t="s">
        <v>603</v>
      </c>
      <c r="E43" s="401" t="s">
        <v>615</v>
      </c>
      <c r="F43" s="149" t="str">
        <f>HYPERLINK("https://www.youtube.com/watch?v=OxgpbjCV41Y","https://www.youtube.com/watch?v=OxgpbjCV41Y")</f>
        <v>https://www.youtube.com/watch?v=OxgpbjCV41Y</v>
      </c>
      <c r="G43" s="401" t="s">
        <v>750</v>
      </c>
    </row>
    <row r="44" spans="1:7" ht="37.5" customHeight="1">
      <c r="A44" s="399"/>
      <c r="B44" s="399"/>
      <c r="C44" s="399"/>
      <c r="D44" s="399"/>
      <c r="E44" s="399"/>
      <c r="F44" s="18" t="s">
        <v>753</v>
      </c>
      <c r="G44" s="399"/>
    </row>
    <row r="45" spans="1:7" ht="13.5">
      <c r="A45" s="415" t="s">
        <v>49</v>
      </c>
      <c r="B45" s="387"/>
      <c r="C45" s="387"/>
      <c r="D45" s="387"/>
      <c r="E45" s="387"/>
      <c r="F45" s="387"/>
      <c r="G45" s="388"/>
    </row>
    <row r="46" spans="1:7" ht="15">
      <c r="A46" s="398">
        <v>4</v>
      </c>
      <c r="B46" s="398" t="s">
        <v>755</v>
      </c>
      <c r="C46" s="398" t="s">
        <v>375</v>
      </c>
      <c r="D46" s="398" t="s">
        <v>284</v>
      </c>
      <c r="E46" s="398" t="s">
        <v>756</v>
      </c>
      <c r="F46" s="22" t="str">
        <f>HYPERLINK("https://us04web.zoom.us/j/73382536517?pwd=ZmhuRnR0bHI4MEcwUXlMZjAveUVGUT09","подключение по ссылке")</f>
        <v>подключение по ссылке</v>
      </c>
      <c r="G46" s="398" t="s">
        <v>758</v>
      </c>
    </row>
    <row r="47" spans="1:7" ht="54.75" customHeight="1">
      <c r="A47" s="399"/>
      <c r="B47" s="399"/>
      <c r="C47" s="399"/>
      <c r="D47" s="399"/>
      <c r="E47" s="399"/>
      <c r="F47" s="11" t="str">
        <f>HYPERLINK("https://www.youtube.com/watch?v=nPB0vpqDB18","в случае отсутствия связи ссылка на видео урок")</f>
        <v>в случае отсутствия связи ссылка на видео урок</v>
      </c>
      <c r="G47" s="399"/>
    </row>
    <row r="48" spans="1:7" ht="30">
      <c r="A48" s="13">
        <v>5</v>
      </c>
      <c r="B48" s="23"/>
      <c r="C48" s="13" t="s">
        <v>39</v>
      </c>
      <c r="D48" s="13" t="s">
        <v>347</v>
      </c>
      <c r="E48" s="63" t="s">
        <v>762</v>
      </c>
      <c r="F48" s="282" t="s">
        <v>763</v>
      </c>
      <c r="G48" s="187" t="s">
        <v>766</v>
      </c>
    </row>
    <row r="49" spans="1:7" ht="45">
      <c r="A49" s="21">
        <v>6</v>
      </c>
      <c r="B49" s="38" t="s">
        <v>303</v>
      </c>
      <c r="C49" s="38" t="s">
        <v>48</v>
      </c>
      <c r="D49" s="38" t="s">
        <v>557</v>
      </c>
      <c r="E49" s="38" t="s">
        <v>769</v>
      </c>
      <c r="F49" s="79" t="str">
        <f>HYPERLINK("https://nsportal.ru/shkola/literatura/library/2012/10/31/literaturovedcheskie-terminy","https://nsportal.ru/shkola/literatura/library/2012/10/31/literaturovedcheskie-terminy")</f>
        <v>https://nsportal.ru/shkola/literatura/library/2012/10/31/literaturovedcheskie-terminy</v>
      </c>
      <c r="G49" s="38" t="s">
        <v>772</v>
      </c>
    </row>
    <row r="50" spans="1:7" ht="13.5">
      <c r="A50" s="415" t="s">
        <v>60</v>
      </c>
      <c r="B50" s="387"/>
      <c r="C50" s="387"/>
      <c r="D50" s="387"/>
      <c r="E50" s="387"/>
      <c r="F50" s="387"/>
      <c r="G50" s="388"/>
    </row>
    <row r="51" spans="1:7" ht="15">
      <c r="A51" s="41"/>
      <c r="B51" s="41"/>
      <c r="C51" s="41"/>
      <c r="D51" s="41"/>
      <c r="E51" s="41"/>
      <c r="F51" s="41"/>
      <c r="G51" s="41"/>
    </row>
    <row r="52" spans="1:7" ht="13.5">
      <c r="A52" s="421" t="s">
        <v>65</v>
      </c>
      <c r="B52" s="392"/>
      <c r="C52" s="392"/>
      <c r="D52" s="392"/>
      <c r="E52" s="392"/>
      <c r="F52" s="392"/>
      <c r="G52" s="392"/>
    </row>
    <row r="53" spans="1:7" ht="31.5">
      <c r="A53" s="46" t="s">
        <v>7</v>
      </c>
      <c r="B53" s="46" t="s">
        <v>3</v>
      </c>
      <c r="C53" s="46" t="s">
        <v>9</v>
      </c>
      <c r="D53" s="46" t="s">
        <v>10</v>
      </c>
      <c r="E53" s="46" t="s">
        <v>11</v>
      </c>
      <c r="F53" s="46" t="s">
        <v>12</v>
      </c>
      <c r="G53" s="46" t="s">
        <v>13</v>
      </c>
    </row>
    <row r="54" spans="1:7" ht="30">
      <c r="A54" s="13">
        <v>1</v>
      </c>
      <c r="B54" s="13" t="s">
        <v>79</v>
      </c>
      <c r="C54" s="13" t="s">
        <v>39</v>
      </c>
      <c r="D54" s="13" t="s">
        <v>776</v>
      </c>
      <c r="E54" s="13" t="s">
        <v>777</v>
      </c>
      <c r="F54" s="68" t="str">
        <f>HYPERLINK("https://vk.com/","https://vk.com/")</f>
        <v>https://vk.com/</v>
      </c>
      <c r="G54" s="23"/>
    </row>
    <row r="55" spans="1:7">
      <c r="A55" s="70"/>
      <c r="B55" s="70"/>
      <c r="C55" s="70"/>
      <c r="D55" s="70"/>
      <c r="E55" s="70"/>
      <c r="F55" s="70"/>
      <c r="G55" s="70"/>
    </row>
    <row r="56" spans="1:7">
      <c r="A56" s="391" t="s">
        <v>173</v>
      </c>
      <c r="B56" s="392"/>
      <c r="C56" s="4"/>
      <c r="D56" s="4"/>
      <c r="E56" s="4"/>
      <c r="F56" s="393">
        <v>43944</v>
      </c>
      <c r="G56" s="392"/>
    </row>
    <row r="57" spans="1:7" ht="31.5">
      <c r="A57" s="9" t="s">
        <v>7</v>
      </c>
      <c r="B57" s="9" t="s">
        <v>3</v>
      </c>
      <c r="C57" s="9" t="s">
        <v>9</v>
      </c>
      <c r="D57" s="9" t="s">
        <v>10</v>
      </c>
      <c r="E57" s="87" t="s">
        <v>11</v>
      </c>
      <c r="F57" s="46" t="s">
        <v>12</v>
      </c>
      <c r="G57" s="46" t="s">
        <v>13</v>
      </c>
    </row>
    <row r="58" spans="1:7" ht="45">
      <c r="A58" s="13">
        <v>1</v>
      </c>
      <c r="B58" s="23"/>
      <c r="C58" s="13" t="s">
        <v>39</v>
      </c>
      <c r="D58" s="20" t="s">
        <v>671</v>
      </c>
      <c r="E58" s="39" t="s">
        <v>784</v>
      </c>
      <c r="F58" s="286" t="s">
        <v>786</v>
      </c>
      <c r="G58" s="228" t="s">
        <v>791</v>
      </c>
    </row>
    <row r="59" spans="1:7" ht="45">
      <c r="A59" s="13">
        <v>2</v>
      </c>
      <c r="B59" s="23"/>
      <c r="C59" s="13" t="s">
        <v>193</v>
      </c>
      <c r="D59" s="13" t="s">
        <v>366</v>
      </c>
      <c r="E59" s="13" t="s">
        <v>796</v>
      </c>
      <c r="F59" s="288" t="str">
        <f>HYPERLINK("https://youtu.be/t97ko91BWWo","https://youtu.be/t97ko91BWWo")</f>
        <v>https://youtu.be/t97ko91BWWo</v>
      </c>
      <c r="G59" s="290" t="s">
        <v>798</v>
      </c>
    </row>
    <row r="60" spans="1:7" ht="60">
      <c r="A60" s="13">
        <v>3</v>
      </c>
      <c r="B60" s="23"/>
      <c r="C60" s="13" t="s">
        <v>802</v>
      </c>
      <c r="D60" s="13" t="s">
        <v>430</v>
      </c>
      <c r="E60" s="13" t="s">
        <v>803</v>
      </c>
      <c r="F60" s="292" t="str">
        <f>HYPERLINK("https://infourok.ru/prezentaciya-po-obschestvoznaniyu-na-temu-raspredelenie-dohodov-klass-2919456.html","https://infourok.ru/prezentaciya-po-obschestvoznaniyu-na-temu-raspredelenie-dohodov-klass-2919456.html")</f>
        <v>https://infourok.ru/prezentaciya-po-obschestvoznaniyu-na-temu-raspredelenie-dohodov-klass-2919456.html</v>
      </c>
      <c r="G60" s="13" t="s">
        <v>805</v>
      </c>
    </row>
    <row r="61" spans="1:7" ht="13.5">
      <c r="A61" s="415" t="s">
        <v>49</v>
      </c>
      <c r="B61" s="387"/>
      <c r="C61" s="387"/>
      <c r="D61" s="387"/>
      <c r="E61" s="387"/>
      <c r="F61" s="387"/>
      <c r="G61" s="388"/>
    </row>
    <row r="62" spans="1:7" ht="45">
      <c r="A62" s="401">
        <v>4</v>
      </c>
      <c r="B62" s="401"/>
      <c r="C62" s="401" t="s">
        <v>90</v>
      </c>
      <c r="D62" s="401" t="s">
        <v>603</v>
      </c>
      <c r="E62" s="401" t="s">
        <v>615</v>
      </c>
      <c r="F62" s="149" t="str">
        <f>HYPERLINK("https://www.youtube.com/watch?time_continue=14&amp;v=UdFC76PhmqU&amp;feature=emb_logo","https://www.youtube.com/watch?time_continue=14&amp;v=UdFC76PhmqU&amp;feature=emb_logo")</f>
        <v>https://www.youtube.com/watch?time_continue=14&amp;v=UdFC76PhmqU&amp;feature=emb_logo</v>
      </c>
      <c r="G62" s="401" t="s">
        <v>811</v>
      </c>
    </row>
    <row r="63" spans="1:7" ht="15">
      <c r="A63" s="399"/>
      <c r="B63" s="399"/>
      <c r="C63" s="399"/>
      <c r="D63" s="399"/>
      <c r="E63" s="399"/>
      <c r="F63" s="13" t="s">
        <v>813</v>
      </c>
      <c r="G63" s="399"/>
    </row>
    <row r="64" spans="1:7" ht="30">
      <c r="A64" s="13">
        <v>5</v>
      </c>
      <c r="B64" s="13" t="s">
        <v>614</v>
      </c>
      <c r="C64" s="13" t="s">
        <v>39</v>
      </c>
      <c r="D64" s="13" t="s">
        <v>132</v>
      </c>
      <c r="E64" s="13" t="s">
        <v>816</v>
      </c>
      <c r="F64" s="68" t="str">
        <f>HYPERLINK("https://edu.skysmart.ru/student/livanuhabi","https://edu.skysmart.ru/student/livanuhabi")</f>
        <v>https://edu.skysmart.ru/student/livanuhabi</v>
      </c>
      <c r="G64" s="149" t="str">
        <f>HYPERLINK("https://edu.skysmart.ru/student/legekahaga","https://edu.skysmart.ru/student/legekahaga")</f>
        <v>https://edu.skysmart.ru/student/legekahaga</v>
      </c>
    </row>
    <row r="65" spans="1:7" ht="60">
      <c r="A65" s="13">
        <v>6</v>
      </c>
      <c r="B65" s="23"/>
      <c r="C65" s="13" t="s">
        <v>48</v>
      </c>
      <c r="D65" s="13" t="s">
        <v>699</v>
      </c>
      <c r="E65" s="13" t="s">
        <v>817</v>
      </c>
      <c r="F65" s="13" t="s">
        <v>818</v>
      </c>
      <c r="G65" s="13" t="s">
        <v>819</v>
      </c>
    </row>
    <row r="66" spans="1:7" ht="45">
      <c r="A66" s="13">
        <v>7</v>
      </c>
      <c r="B66" s="23"/>
      <c r="C66" s="13" t="s">
        <v>305</v>
      </c>
      <c r="D66" s="13" t="s">
        <v>172</v>
      </c>
      <c r="E66" s="13" t="s">
        <v>820</v>
      </c>
      <c r="F66" s="149" t="str">
        <f>HYPERLINK("https://youtu.be/WrREeAy9m0U","В контакте весь класс. При отсутствии подключения")</f>
        <v>В контакте весь класс. При отсутствии подключения</v>
      </c>
      <c r="G66" s="13" t="s">
        <v>823</v>
      </c>
    </row>
    <row r="67" spans="1:7" ht="13.5">
      <c r="A67" s="415" t="s">
        <v>60</v>
      </c>
      <c r="B67" s="387"/>
      <c r="C67" s="387"/>
      <c r="D67" s="387"/>
      <c r="E67" s="387"/>
      <c r="F67" s="387"/>
      <c r="G67" s="388"/>
    </row>
    <row r="68" spans="1:7" ht="15">
      <c r="A68" s="41"/>
      <c r="B68" s="41"/>
      <c r="C68" s="41"/>
      <c r="D68" s="41"/>
      <c r="E68" s="41"/>
      <c r="F68" s="41"/>
      <c r="G68" s="41"/>
    </row>
    <row r="69" spans="1:7">
      <c r="A69" s="391" t="s">
        <v>200</v>
      </c>
      <c r="B69" s="392"/>
      <c r="C69" s="4"/>
      <c r="D69" s="4"/>
      <c r="E69" s="4"/>
      <c r="F69" s="393">
        <v>43945</v>
      </c>
      <c r="G69" s="392"/>
    </row>
    <row r="70" spans="1:7" ht="31.5">
      <c r="A70" s="9" t="s">
        <v>7</v>
      </c>
      <c r="B70" s="9" t="s">
        <v>3</v>
      </c>
      <c r="C70" s="9" t="s">
        <v>9</v>
      </c>
      <c r="D70" s="9" t="s">
        <v>10</v>
      </c>
      <c r="E70" s="9" t="s">
        <v>11</v>
      </c>
      <c r="F70" s="9" t="s">
        <v>12</v>
      </c>
      <c r="G70" s="9"/>
    </row>
    <row r="71" spans="1:7" ht="75">
      <c r="A71" s="13">
        <v>1</v>
      </c>
      <c r="B71" s="13" t="s">
        <v>14</v>
      </c>
      <c r="C71" s="13" t="s">
        <v>39</v>
      </c>
      <c r="D71" s="13" t="s">
        <v>582</v>
      </c>
      <c r="E71" s="13" t="s">
        <v>827</v>
      </c>
      <c r="F71" s="264" t="s">
        <v>828</v>
      </c>
      <c r="G71" s="17" t="s">
        <v>832</v>
      </c>
    </row>
    <row r="72" spans="1:7" ht="45">
      <c r="A72" s="398">
        <v>2</v>
      </c>
      <c r="B72" s="398" t="s">
        <v>833</v>
      </c>
      <c r="C72" s="398" t="s">
        <v>305</v>
      </c>
      <c r="D72" s="398" t="s">
        <v>132</v>
      </c>
      <c r="E72" s="515" t="s">
        <v>834</v>
      </c>
      <c r="F72" s="301" t="s">
        <v>836</v>
      </c>
      <c r="G72" s="302" t="s">
        <v>837</v>
      </c>
    </row>
    <row r="73" spans="1:7" ht="12.75">
      <c r="A73" s="483"/>
      <c r="B73" s="483"/>
      <c r="C73" s="483"/>
      <c r="D73" s="483"/>
      <c r="E73" s="392"/>
      <c r="F73" s="516" t="s">
        <v>840</v>
      </c>
      <c r="G73" s="511"/>
    </row>
    <row r="74" spans="1:7" ht="112.5" customHeight="1">
      <c r="A74" s="399"/>
      <c r="B74" s="399"/>
      <c r="C74" s="399"/>
      <c r="D74" s="399"/>
      <c r="E74" s="428"/>
      <c r="F74" s="399"/>
      <c r="G74" s="395"/>
    </row>
    <row r="75" spans="1:7" ht="93" customHeight="1">
      <c r="A75" s="17">
        <v>3</v>
      </c>
      <c r="B75" s="24"/>
      <c r="C75" s="17" t="s">
        <v>295</v>
      </c>
      <c r="D75" s="17" t="s">
        <v>335</v>
      </c>
      <c r="E75" s="280" t="s">
        <v>849</v>
      </c>
      <c r="F75" s="305" t="s">
        <v>850</v>
      </c>
      <c r="G75" s="304" t="s">
        <v>735</v>
      </c>
    </row>
    <row r="76" spans="1:7" ht="13.5">
      <c r="A76" s="415" t="s">
        <v>49</v>
      </c>
      <c r="B76" s="387"/>
      <c r="C76" s="387"/>
      <c r="D76" s="387"/>
      <c r="E76" s="387"/>
      <c r="F76" s="387"/>
      <c r="G76" s="388"/>
    </row>
    <row r="77" spans="1:7" ht="30">
      <c r="A77" s="401">
        <v>4</v>
      </c>
      <c r="B77" s="401"/>
      <c r="C77" s="401" t="s">
        <v>48</v>
      </c>
      <c r="D77" s="401" t="s">
        <v>648</v>
      </c>
      <c r="E77" s="410" t="s">
        <v>742</v>
      </c>
      <c r="F77" s="140" t="str">
        <f t="shared" ref="F77:F78" si="0">HYPERLINK("https://www.youtube.com/watch?v=3HyefE8HE0Y","https://www.youtube.com/watch?v=3HyefE8HE0Y")</f>
        <v>https://www.youtube.com/watch?v=3HyefE8HE0Y</v>
      </c>
      <c r="G77" s="406" t="s">
        <v>262</v>
      </c>
    </row>
    <row r="78" spans="1:7" ht="30">
      <c r="A78" s="483"/>
      <c r="B78" s="483"/>
      <c r="C78" s="483"/>
      <c r="D78" s="483"/>
      <c r="E78" s="499"/>
      <c r="F78" s="308" t="str">
        <f t="shared" si="0"/>
        <v>https://www.youtube.com/watch?v=3HyefE8HE0Y</v>
      </c>
      <c r="G78" s="434"/>
    </row>
    <row r="79" spans="1:7" ht="15">
      <c r="A79" s="399"/>
      <c r="B79" s="399"/>
      <c r="C79" s="399"/>
      <c r="D79" s="399"/>
      <c r="E79" s="411"/>
      <c r="F79" s="309" t="s">
        <v>861</v>
      </c>
      <c r="G79" s="395"/>
    </row>
    <row r="80" spans="1:7" ht="15">
      <c r="A80" s="502">
        <v>5</v>
      </c>
      <c r="B80" s="503" t="s">
        <v>614</v>
      </c>
      <c r="C80" s="503" t="s">
        <v>67</v>
      </c>
      <c r="D80" s="504" t="s">
        <v>599</v>
      </c>
      <c r="E80" s="503" t="s">
        <v>864</v>
      </c>
      <c r="F80" s="312" t="str">
        <f>HYPERLINK("https://class.dist-tutor.info/","https://class.dist-tutor.info/")</f>
        <v>https://class.dist-tutor.info/</v>
      </c>
      <c r="G80" s="313"/>
    </row>
    <row r="81" spans="1:7" ht="63.75" customHeight="1">
      <c r="A81" s="399"/>
      <c r="B81" s="399"/>
      <c r="C81" s="399"/>
      <c r="D81" s="411"/>
      <c r="E81" s="399"/>
      <c r="F81" s="314" t="s">
        <v>873</v>
      </c>
      <c r="G81" s="315"/>
    </row>
    <row r="82" spans="1:7" ht="60">
      <c r="A82" s="13">
        <v>6</v>
      </c>
      <c r="B82" s="23"/>
      <c r="C82" s="13" t="s">
        <v>39</v>
      </c>
      <c r="D82" s="13" t="s">
        <v>347</v>
      </c>
      <c r="E82" s="311" t="s">
        <v>880</v>
      </c>
      <c r="F82" s="238" t="s">
        <v>881</v>
      </c>
      <c r="G82" s="226" t="s">
        <v>885</v>
      </c>
    </row>
    <row r="83" spans="1:7" ht="75.75" customHeight="1">
      <c r="A83" s="17">
        <v>7</v>
      </c>
      <c r="B83" s="24"/>
      <c r="C83" s="17" t="s">
        <v>254</v>
      </c>
      <c r="D83" s="17" t="s">
        <v>814</v>
      </c>
      <c r="E83" s="17" t="s">
        <v>886</v>
      </c>
      <c r="F83" s="11" t="str">
        <f>HYPERLINK("https://infourok.ru/konspekt-uroka-po-obzh-na-temu-reproduktivnoe-zdorove-sostavlyayuschaya-zdorovya-cheloveka-i-obschestva-klass-3059737.html","https://infourok.ru/konspekt-uroka-po-obzh-na-temu-reproduktivnoe-zdorove-sostavlyayuschaya-zdorovya-cheloveka-i-obschestva-klass-3059737.html")</f>
        <v>https://infourok.ru/konspekt-uroka-po-obzh-na-temu-reproduktivnoe-zdorove-sostavlyayuschaya-zdorovya-cheloveka-i-obschestva-klass-3059737.html</v>
      </c>
      <c r="G83" s="17" t="s">
        <v>890</v>
      </c>
    </row>
    <row r="84" spans="1:7" ht="13.5">
      <c r="A84" s="415" t="s">
        <v>60</v>
      </c>
      <c r="B84" s="387"/>
      <c r="C84" s="387"/>
      <c r="D84" s="387"/>
      <c r="E84" s="387"/>
      <c r="F84" s="387"/>
      <c r="G84" s="388"/>
    </row>
    <row r="85" spans="1:7" ht="15">
      <c r="A85" s="41"/>
      <c r="B85" s="41"/>
      <c r="C85" s="41"/>
      <c r="D85" s="41"/>
      <c r="E85" s="41"/>
      <c r="F85" s="41"/>
      <c r="G85" s="41"/>
    </row>
    <row r="86" spans="1:7">
      <c r="A86" s="391" t="s">
        <v>534</v>
      </c>
      <c r="B86" s="392"/>
      <c r="C86" s="4"/>
      <c r="D86" s="4"/>
      <c r="E86" s="4"/>
      <c r="F86" s="393">
        <v>43946</v>
      </c>
      <c r="G86" s="392"/>
    </row>
    <row r="87" spans="1:7" ht="31.5">
      <c r="A87" s="9" t="s">
        <v>7</v>
      </c>
      <c r="B87" s="9" t="s">
        <v>3</v>
      </c>
      <c r="C87" s="9" t="s">
        <v>9</v>
      </c>
      <c r="D87" s="9" t="s">
        <v>10</v>
      </c>
      <c r="E87" s="87" t="s">
        <v>11</v>
      </c>
      <c r="F87" s="46" t="s">
        <v>12</v>
      </c>
      <c r="G87" s="46" t="s">
        <v>13</v>
      </c>
    </row>
    <row r="88" spans="1:7" ht="60">
      <c r="A88" s="13">
        <v>1</v>
      </c>
      <c r="B88" s="23"/>
      <c r="C88" s="13" t="s">
        <v>48</v>
      </c>
      <c r="D88" s="13" t="s">
        <v>597</v>
      </c>
      <c r="E88" s="268" t="s">
        <v>894</v>
      </c>
      <c r="F88" s="238" t="s">
        <v>895</v>
      </c>
      <c r="G88" s="311" t="s">
        <v>901</v>
      </c>
    </row>
    <row r="89" spans="1:7" ht="45">
      <c r="A89" s="401">
        <v>2</v>
      </c>
      <c r="B89" s="401"/>
      <c r="C89" s="401" t="s">
        <v>67</v>
      </c>
      <c r="D89" s="401" t="s">
        <v>603</v>
      </c>
      <c r="E89" s="410" t="s">
        <v>615</v>
      </c>
      <c r="F89" s="261" t="s">
        <v>903</v>
      </c>
      <c r="G89" s="406" t="s">
        <v>904</v>
      </c>
    </row>
    <row r="90" spans="1:7" ht="15">
      <c r="A90" s="483"/>
      <c r="B90" s="483"/>
      <c r="C90" s="483"/>
      <c r="D90" s="483"/>
      <c r="E90" s="499"/>
      <c r="F90" s="104" t="str">
        <f>HYPERLINK("https://vk.com/away.php?to=https%3A%2F%2Fjoin.skype.com%2Finvite%2FgBec3xebu1Zm&amp;cc_key=","перейти по ссылке")</f>
        <v>перейти по ссылке</v>
      </c>
      <c r="G90" s="434"/>
    </row>
    <row r="91" spans="1:7" ht="30">
      <c r="A91" s="399"/>
      <c r="B91" s="399"/>
      <c r="C91" s="399"/>
      <c r="D91" s="399"/>
      <c r="E91" s="411"/>
      <c r="F91" s="81" t="str">
        <f>HYPERLINK("https://www.youtube.com/watch?v=LNl2x4cWFwc","https://www.youtube.com/watch?v=LNl2x4cWFwc")</f>
        <v>https://www.youtube.com/watch?v=LNl2x4cWFwc</v>
      </c>
      <c r="G91" s="395"/>
    </row>
    <row r="92" spans="1:7" ht="45">
      <c r="A92" s="13">
        <v>3</v>
      </c>
      <c r="B92" s="13" t="s">
        <v>37</v>
      </c>
      <c r="C92" s="13" t="s">
        <v>48</v>
      </c>
      <c r="D92" s="13" t="s">
        <v>132</v>
      </c>
      <c r="E92" s="13" t="s">
        <v>908</v>
      </c>
      <c r="F92" s="84" t="s">
        <v>909</v>
      </c>
      <c r="G92" s="13" t="s">
        <v>910</v>
      </c>
    </row>
    <row r="93" spans="1:7" ht="13.5">
      <c r="A93" s="415" t="s">
        <v>49</v>
      </c>
      <c r="B93" s="387"/>
      <c r="C93" s="387"/>
      <c r="D93" s="387"/>
      <c r="E93" s="387"/>
      <c r="F93" s="387"/>
      <c r="G93" s="388"/>
    </row>
    <row r="94" spans="1:7" ht="45">
      <c r="A94" s="13">
        <v>4</v>
      </c>
      <c r="B94" s="23"/>
      <c r="C94" s="13" t="s">
        <v>48</v>
      </c>
      <c r="D94" s="13" t="s">
        <v>912</v>
      </c>
      <c r="E94" s="13" t="s">
        <v>914</v>
      </c>
      <c r="F94" s="68" t="str">
        <f>HYPERLINK("https://www.youtube.com/watch?time_continue=185&amp;v=z9klSvteE4Y&amp;feature=emb_logo","https://www.youtube.com/watch?time_continue=185&amp;v=z9klSvteE4Y&amp;feature=emb_logo")</f>
        <v>https://www.youtube.com/watch?time_continue=185&amp;v=z9klSvteE4Y&amp;feature=emb_logo</v>
      </c>
      <c r="G94" s="23"/>
    </row>
    <row r="95" spans="1:7" ht="13.5">
      <c r="A95" s="415" t="s">
        <v>60</v>
      </c>
      <c r="B95" s="387"/>
      <c r="C95" s="387"/>
      <c r="D95" s="387"/>
      <c r="E95" s="387"/>
      <c r="F95" s="387"/>
      <c r="G95" s="388"/>
    </row>
    <row r="96" spans="1:7" ht="13.5">
      <c r="A96" s="421" t="s">
        <v>65</v>
      </c>
      <c r="B96" s="392"/>
      <c r="C96" s="392"/>
      <c r="D96" s="392"/>
      <c r="E96" s="392"/>
      <c r="F96" s="392"/>
      <c r="G96" s="392"/>
    </row>
    <row r="97" spans="1:7" ht="31.5">
      <c r="A97" s="46" t="s">
        <v>7</v>
      </c>
      <c r="B97" s="46" t="s">
        <v>3</v>
      </c>
      <c r="C97" s="46" t="s">
        <v>9</v>
      </c>
      <c r="D97" s="46" t="s">
        <v>10</v>
      </c>
      <c r="E97" s="46" t="s">
        <v>11</v>
      </c>
      <c r="F97" s="46" t="s">
        <v>12</v>
      </c>
      <c r="G97" s="46" t="s">
        <v>13</v>
      </c>
    </row>
    <row r="98" spans="1:7" ht="45">
      <c r="A98" s="13">
        <v>1</v>
      </c>
      <c r="B98" s="23"/>
      <c r="C98" s="13" t="s">
        <v>325</v>
      </c>
      <c r="D98" s="13" t="s">
        <v>925</v>
      </c>
      <c r="E98" s="13" t="s">
        <v>927</v>
      </c>
      <c r="F98" s="18" t="s">
        <v>797</v>
      </c>
      <c r="G98" s="13"/>
    </row>
    <row r="99" spans="1:7" ht="45">
      <c r="A99" s="13">
        <v>2</v>
      </c>
      <c r="B99" s="23"/>
      <c r="C99" s="13" t="s">
        <v>325</v>
      </c>
      <c r="D99" s="13" t="s">
        <v>156</v>
      </c>
      <c r="E99" s="13" t="s">
        <v>928</v>
      </c>
      <c r="F99" s="68" t="str">
        <f>HYPERLINK("https://vk.com/video-167710738_456239066","https://vk.com/video-167710738_456239066")</f>
        <v>https://vk.com/video-167710738_456239066</v>
      </c>
      <c r="G99" s="23"/>
    </row>
    <row r="100" spans="1:7" ht="12.75">
      <c r="A100" s="320"/>
      <c r="B100" s="320"/>
      <c r="C100" s="320"/>
      <c r="D100" s="320"/>
      <c r="E100" s="320"/>
      <c r="F100" s="320"/>
      <c r="G100" s="320"/>
    </row>
  </sheetData>
  <mergeCells count="94">
    <mergeCell ref="A34:G34"/>
    <mergeCell ref="A38:B38"/>
    <mergeCell ref="F38:G38"/>
    <mergeCell ref="A41:A42"/>
    <mergeCell ref="B41:B42"/>
    <mergeCell ref="G12:G13"/>
    <mergeCell ref="A14:G14"/>
    <mergeCell ref="A16:G16"/>
    <mergeCell ref="A25:G25"/>
    <mergeCell ref="A32:G32"/>
    <mergeCell ref="D27:D30"/>
    <mergeCell ref="E27:E30"/>
    <mergeCell ref="A12:A13"/>
    <mergeCell ref="C12:C13"/>
    <mergeCell ref="D12:D13"/>
    <mergeCell ref="E12:E13"/>
    <mergeCell ref="E9:E11"/>
    <mergeCell ref="G9:G11"/>
    <mergeCell ref="F20:G20"/>
    <mergeCell ref="G27:G30"/>
    <mergeCell ref="A1:B1"/>
    <mergeCell ref="F1:G1"/>
    <mergeCell ref="A7:G7"/>
    <mergeCell ref="A9:A11"/>
    <mergeCell ref="B9:B11"/>
    <mergeCell ref="C9:C11"/>
    <mergeCell ref="D9:D11"/>
    <mergeCell ref="B12:B13"/>
    <mergeCell ref="A20:B20"/>
    <mergeCell ref="A27:A30"/>
    <mergeCell ref="B27:B30"/>
    <mergeCell ref="C27:C30"/>
    <mergeCell ref="A84:G84"/>
    <mergeCell ref="G89:G91"/>
    <mergeCell ref="A93:G93"/>
    <mergeCell ref="A95:G95"/>
    <mergeCell ref="A96:G96"/>
    <mergeCell ref="A86:B86"/>
    <mergeCell ref="F86:G86"/>
    <mergeCell ref="A89:A91"/>
    <mergeCell ref="B89:B91"/>
    <mergeCell ref="C89:C91"/>
    <mergeCell ref="D89:D91"/>
    <mergeCell ref="E89:E91"/>
    <mergeCell ref="A80:A81"/>
    <mergeCell ref="B80:B81"/>
    <mergeCell ref="C80:C81"/>
    <mergeCell ref="D80:D81"/>
    <mergeCell ref="E80:E81"/>
    <mergeCell ref="A76:G76"/>
    <mergeCell ref="B77:B79"/>
    <mergeCell ref="C77:C79"/>
    <mergeCell ref="D77:D79"/>
    <mergeCell ref="E77:E79"/>
    <mergeCell ref="G77:G79"/>
    <mergeCell ref="A77:A79"/>
    <mergeCell ref="A67:G67"/>
    <mergeCell ref="A69:B69"/>
    <mergeCell ref="F69:G69"/>
    <mergeCell ref="A72:A74"/>
    <mergeCell ref="B72:B74"/>
    <mergeCell ref="C72:C74"/>
    <mergeCell ref="D72:D74"/>
    <mergeCell ref="G73:G74"/>
    <mergeCell ref="E72:E74"/>
    <mergeCell ref="F73:F74"/>
    <mergeCell ref="F56:G56"/>
    <mergeCell ref="B46:B47"/>
    <mergeCell ref="A56:B56"/>
    <mergeCell ref="A61:G61"/>
    <mergeCell ref="A62:A63"/>
    <mergeCell ref="B62:B63"/>
    <mergeCell ref="C62:C63"/>
    <mergeCell ref="D62:D63"/>
    <mergeCell ref="E62:E63"/>
    <mergeCell ref="G62:G63"/>
    <mergeCell ref="A50:G50"/>
    <mergeCell ref="A52:G52"/>
    <mergeCell ref="E41:E42"/>
    <mergeCell ref="G41:G42"/>
    <mergeCell ref="G43:G44"/>
    <mergeCell ref="G46:G47"/>
    <mergeCell ref="E43:E44"/>
    <mergeCell ref="A45:G45"/>
    <mergeCell ref="A43:A44"/>
    <mergeCell ref="A46:A47"/>
    <mergeCell ref="C46:C47"/>
    <mergeCell ref="D46:D47"/>
    <mergeCell ref="E46:E47"/>
    <mergeCell ref="C41:C42"/>
    <mergeCell ref="D41:D42"/>
    <mergeCell ref="B43:B44"/>
    <mergeCell ref="C43:C44"/>
    <mergeCell ref="D43:D44"/>
  </mergeCells>
  <hyperlinks>
    <hyperlink ref="F4" r:id="rId1"/>
    <hyperlink ref="F12" r:id="rId2"/>
    <hyperlink ref="F24" r:id="rId3"/>
    <hyperlink ref="F42" r:id="rId4"/>
    <hyperlink ref="F48" r:id="rId5"/>
    <hyperlink ref="F58" r:id="rId6"/>
    <hyperlink ref="F71" r:id="rId7"/>
    <hyperlink ref="F72" location="8 кл!F66" display="Вконтакте (весь класс) https://class.dist-tutor.info/room.php "/>
    <hyperlink ref="F73" r:id="rId8" location="gid=442476868&amp;range=F66https://docs.google.com/spreadsheets/d/1zp77bvS-4e6FE3Nccf62IXh8NCPu6QbA2Fybk13i8Vo/edit#gid=442476868&amp;range=F66"/>
    <hyperlink ref="F82" r:id="rId9"/>
    <hyperlink ref="F88" r:id="rId1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Онлайн-консультации для родител</vt:lpstr>
      <vt:lpstr>1 кл</vt:lpstr>
      <vt:lpstr>2 кл</vt:lpstr>
      <vt:lpstr>3 кл</vt:lpstr>
      <vt:lpstr>4 кл</vt:lpstr>
      <vt:lpstr>5 кл</vt:lpstr>
      <vt:lpstr>6 кл</vt:lpstr>
      <vt:lpstr>7 кл</vt:lpstr>
      <vt:lpstr>8 кл</vt:lpstr>
      <vt:lpstr>9 кл</vt:lpstr>
      <vt:lpstr>10 кл</vt:lpstr>
      <vt:lpstr>11 кл</vt:lpstr>
      <vt:lpstr>Расписание уроков на неделю 1 -</vt:lpstr>
      <vt:lpstr>Расписание уроков на неделю 5 -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ученик</cp:lastModifiedBy>
  <dcterms:modified xsi:type="dcterms:W3CDTF">2020-04-23T09:34:43Z</dcterms:modified>
</cp:coreProperties>
</file>